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ens\Documents\Albrecht\Corona\"/>
    </mc:Choice>
  </mc:AlternateContent>
  <xr:revisionPtr revIDLastSave="0" documentId="13_ncr:1_{B3A226D3-D6EF-4BA9-B1D1-E6A18F294A8D}" xr6:coauthVersionLast="45" xr6:coauthVersionMax="45" xr10:uidLastSave="{00000000-0000-0000-0000-000000000000}"/>
  <bookViews>
    <workbookView xWindow="96" yWindow="828" windowWidth="13368" windowHeight="11532" xr2:uid="{173E2882-B75F-4A53-B543-76F7C2EEB2C2}"/>
  </bookViews>
  <sheets>
    <sheet name="Deutschland" sheetId="1" r:id="rId1"/>
    <sheet name="Baden-Württ." sheetId="3" r:id="rId2"/>
    <sheet name=" Landkr. EM" sheetId="4" r:id="rId3"/>
    <sheet name=" Kreis Y" sheetId="5" r:id="rId4"/>
    <sheet name="Kreis Z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3" l="1"/>
  <c r="J7" i="4"/>
  <c r="J7" i="5"/>
  <c r="J7" i="6"/>
  <c r="G12" i="6" l="1"/>
  <c r="E12" i="6"/>
  <c r="G11" i="6"/>
  <c r="H11" i="6" s="1"/>
  <c r="G10" i="6"/>
  <c r="G12" i="5"/>
  <c r="E12" i="5"/>
  <c r="G11" i="5"/>
  <c r="H11" i="5" s="1"/>
  <c r="G10" i="5"/>
  <c r="G12" i="4" l="1"/>
  <c r="E12" i="4"/>
  <c r="G11" i="4"/>
  <c r="H11" i="4" s="1"/>
  <c r="G10" i="4"/>
  <c r="B15" i="3" l="1"/>
  <c r="G12" i="3" l="1"/>
  <c r="G10" i="3"/>
  <c r="G11" i="3"/>
  <c r="H11" i="3" s="1"/>
  <c r="E12" i="3"/>
  <c r="G11" i="1"/>
  <c r="H11" i="1" s="1"/>
  <c r="G10" i="1" l="1"/>
  <c r="G12" i="1"/>
  <c r="J7" i="1" l="1"/>
  <c r="B23" i="1" l="1"/>
  <c r="B15" i="1"/>
  <c r="E8" i="1" l="1"/>
  <c r="E12" i="1"/>
  <c r="B14" i="1"/>
  <c r="E15" i="1" l="1"/>
  <c r="B24" i="1"/>
  <c r="B14" i="3"/>
  <c r="B24" i="3" s="1"/>
  <c r="E8" i="3"/>
  <c r="G14" i="1"/>
  <c r="H18" i="1" s="1"/>
  <c r="D19" i="1" s="1"/>
  <c r="B22" i="1"/>
  <c r="B16" i="1"/>
  <c r="E10" i="1"/>
  <c r="E14" i="1"/>
  <c r="E9" i="1"/>
  <c r="E8" i="4" l="1"/>
  <c r="B8" i="4" s="1"/>
  <c r="B14" i="4" s="1"/>
  <c r="B24" i="4" s="1"/>
  <c r="E8" i="6"/>
  <c r="B8" i="6" s="1"/>
  <c r="B14" i="6" s="1"/>
  <c r="E8" i="5"/>
  <c r="B8" i="5" s="1"/>
  <c r="B14" i="5" s="1"/>
  <c r="E24" i="1"/>
  <c r="E9" i="3"/>
  <c r="E15" i="3"/>
  <c r="B16" i="3"/>
  <c r="B23" i="3"/>
  <c r="B22" i="3"/>
  <c r="G14" i="3"/>
  <c r="H18" i="3" s="1"/>
  <c r="D19" i="3" s="1"/>
  <c r="E10" i="3"/>
  <c r="E24" i="3" s="1"/>
  <c r="E14" i="3"/>
  <c r="G14" i="4" l="1"/>
  <c r="H18" i="4" s="1"/>
  <c r="D19" i="4" s="1"/>
  <c r="E14" i="4"/>
  <c r="E10" i="4"/>
  <c r="E24" i="4" s="1"/>
  <c r="E9" i="4"/>
  <c r="B9" i="4" s="1"/>
  <c r="B23" i="4" s="1"/>
  <c r="E9" i="6"/>
  <c r="B9" i="6" s="1"/>
  <c r="B16" i="6" s="1"/>
  <c r="E9" i="5"/>
  <c r="B9" i="5" s="1"/>
  <c r="B16" i="5" s="1"/>
  <c r="B24" i="5"/>
  <c r="E10" i="5"/>
  <c r="G14" i="5"/>
  <c r="H18" i="5" s="1"/>
  <c r="D19" i="5" s="1"/>
  <c r="E14" i="5"/>
  <c r="E14" i="6"/>
  <c r="B24" i="6"/>
  <c r="G14" i="6"/>
  <c r="H18" i="6" s="1"/>
  <c r="D19" i="6" s="1"/>
  <c r="E10" i="6"/>
  <c r="B16" i="4" l="1"/>
  <c r="B15" i="4"/>
  <c r="B22" i="4" s="1"/>
  <c r="B15" i="6"/>
  <c r="B23" i="6"/>
  <c r="B23" i="5"/>
  <c r="B15" i="5"/>
  <c r="E24" i="6"/>
  <c r="E24" i="5"/>
  <c r="E15" i="4" l="1"/>
  <c r="E15" i="5"/>
  <c r="B22" i="5"/>
  <c r="E15" i="6"/>
  <c r="B22" i="6"/>
</calcChain>
</file>

<file path=xl/sharedStrings.xml><?xml version="1.0" encoding="utf-8"?>
<sst xmlns="http://schemas.openxmlformats.org/spreadsheetml/2006/main" count="214" uniqueCount="50">
  <si>
    <t>Die Basisreproduktionszahl R0 gibt in der Infektionsepidemiologie an, wie viele Andere ein Infizierter ohne Gegenmaßnahmen durchschnittlich ansteckt, wenn niemand immun ist. Die Angaben für das neuartige Coronavirus gehen von 2 bis etwas über 3 bei einer ungebremster Ausbreitung. Die effektive Reproduktionszahl R gibt an, wie viele Andere ein Infizierter ansteckt, nachdem Maßnahmen zur Eindämmung des Virus ergriffen wurden oder ein Teil der Population bereits immun ist.</t>
  </si>
  <si>
    <t>Eingabefelder</t>
  </si>
  <si>
    <t>fett = Ergebnisfelder</t>
  </si>
  <si>
    <t xml:space="preserve">Ab Mitte März stabilisierten sich die Neuinfektionen und nahmen ab Anfang April ab </t>
  </si>
  <si>
    <t>**Die Abnahme verläuft degressiv, wie der Anstieg wenige Tage exponentiell verlief.</t>
  </si>
  <si>
    <t>Mit den Zahlen des Robert-Koch-Instituts für die Bundesrepublik berechnet</t>
  </si>
  <si>
    <t xml:space="preserve">https://experience.arcgis.com/experience/478220a4c454480e823b17327b2bf1d4/page/page_0/ </t>
  </si>
  <si>
    <t>***Hier ermittelte Reproduktionszahl (neue geteilt durch gesundete Fälle)</t>
  </si>
  <si>
    <t xml:space="preserve">https://sciencefiles.org/2020/04/28/reproduktionszahl-r-wie-wird-sie-berechnet-anders-als-die-meisten-denken/ </t>
  </si>
  <si>
    <t>***Die in den Medien gehandelten "Reproduktionszahlen" sind unverständlich:</t>
  </si>
  <si>
    <r>
      <t xml:space="preserve">wären es </t>
    </r>
    <r>
      <rPr>
        <b/>
        <sz val="12"/>
        <color theme="1"/>
        <rFont val="Calibri"/>
        <family val="2"/>
        <scheme val="minor"/>
      </rPr>
      <t>morgen</t>
    </r>
    <r>
      <rPr>
        <sz val="12"/>
        <color theme="1"/>
        <rFont val="Calibri"/>
        <family val="2"/>
        <scheme val="minor"/>
      </rPr>
      <t xml:space="preserve"> noch bei gleichem Fortschritt der Genesung</t>
    </r>
  </si>
  <si>
    <t>weitere Personen an.</t>
  </si>
  <si>
    <t>**Tage wäre es bis auf Null, wenn mehr genesen, als neu infiziert werden</t>
  </si>
  <si>
    <t>von allen C-Fällen noch akut =</t>
  </si>
  <si>
    <t>sind</t>
  </si>
  <si>
    <t>der Bevölkerung</t>
  </si>
  <si>
    <r>
      <t xml:space="preserve">Politiker und Experten des RKI haben als Ziel ausgegeben, die Ansteckungsrate langfristig unter einen Wert von 1,0 zu drücken, um die Pandemie nachhaltig einzudämmen. </t>
    </r>
    <r>
      <rPr>
        <b/>
        <sz val="11"/>
        <color theme="1"/>
        <rFont val="Calibri"/>
        <family val="2"/>
        <scheme val="minor"/>
      </rPr>
      <t>Bundeskanzlerin Angela Merkel hatte auf einer Pressekonferenz vorgerechnet (!?),</t>
    </r>
    <r>
      <rPr>
        <sz val="11"/>
        <color theme="1"/>
        <rFont val="Calibri"/>
        <family val="2"/>
        <scheme val="minor"/>
      </rPr>
      <t xml:space="preserve"> welche "verheerende Wirkung" eine höhere Reproduktionszahl zur Folge haben würde. </t>
    </r>
  </si>
  <si>
    <t>d. EW infiziert.</t>
  </si>
  <si>
    <t xml:space="preserve">Und nur, wenn die bekannten Fälle nicht daheim blieben oder im Krankenhaus wären. </t>
  </si>
  <si>
    <t>auf einen dieser C-Infizierten zu treffen.</t>
  </si>
  <si>
    <t>Wahrscheinlichkeit beträgt 1:</t>
  </si>
  <si>
    <t xml:space="preserve">***Zu diversen Theorien der sogenannte Reproduktionszahl siehe </t>
  </si>
  <si>
    <t>* Die symptomfreie Dunkelziffer sei mangels ausreichender Teste ca. fünffach so hoch,</t>
  </si>
  <si>
    <t>was die Relationen kaum ändert; aber die Sterberate beträgt dann nur ein Fünftel.</t>
  </si>
  <si>
    <t>2018: 3.845 gestorben</t>
  </si>
  <si>
    <r>
      <t>2019: 3.540 gestorben,</t>
    </r>
    <r>
      <rPr>
        <sz val="12"/>
        <rFont val="Calibri"/>
        <family val="2"/>
        <scheme val="minor"/>
      </rPr>
      <t xml:space="preserve"> trotz größerer Bevölkerung</t>
    </r>
  </si>
  <si>
    <r>
      <t xml:space="preserve">2020: 3.422 gestorben. </t>
    </r>
    <r>
      <rPr>
        <sz val="12"/>
        <rFont val="Calibri"/>
        <family val="2"/>
        <scheme val="minor"/>
      </rPr>
      <t>Besonders schön, wir waren nicht darunter!</t>
    </r>
  </si>
  <si>
    <r>
      <t xml:space="preserve">Hier noch die täglichen Sterbezahlen </t>
    </r>
    <r>
      <rPr>
        <sz val="12"/>
        <rFont val="Calibri"/>
        <family val="2"/>
        <scheme val="minor"/>
      </rPr>
      <t>der letzten Jahre vom 1. Januar bis 15. März</t>
    </r>
  </si>
  <si>
    <t xml:space="preserve">Mit den Zahlen des Robert-Koch-Instituts für Baden-Württemberg </t>
  </si>
  <si>
    <t>nach der Infektion wieder genesen=</t>
  </si>
  <si>
    <t>genesene Fälle gegenüber Vortag =</t>
  </si>
  <si>
    <t>der noch akuten Fälle</t>
  </si>
  <si>
    <t>neue Fälle gegenüber dem Vortag =</t>
  </si>
  <si>
    <t>mit Corona-Virus gestorben , sind</t>
  </si>
  <si>
    <t>Mio. EW=</t>
  </si>
  <si>
    <t>Corona-Infizierten steckten gestern</t>
  </si>
  <si>
    <r>
      <t xml:space="preserve">d.h. die </t>
    </r>
    <r>
      <rPr>
        <b/>
        <sz val="12"/>
        <rFont val="Calibri"/>
        <family val="2"/>
        <scheme val="minor"/>
      </rPr>
      <t>Interventionsgrenze</t>
    </r>
    <r>
      <rPr>
        <sz val="12"/>
        <rFont val="Calibri"/>
        <family val="2"/>
        <scheme val="minor"/>
      </rPr>
      <t xml:space="preserve"> max. </t>
    </r>
    <r>
      <rPr>
        <b/>
        <sz val="12"/>
        <rFont val="Calibri"/>
        <family val="2"/>
        <scheme val="minor"/>
      </rPr>
      <t xml:space="preserve">50 </t>
    </r>
    <r>
      <rPr>
        <sz val="12"/>
        <rFont val="Calibri"/>
        <family val="2"/>
        <scheme val="minor"/>
      </rPr>
      <t xml:space="preserve">/ 100.000 pro Woche = </t>
    </r>
  </si>
  <si>
    <t>aktuelle Abnahme der Corona-Fälle</t>
  </si>
  <si>
    <t>am Tag</t>
  </si>
  <si>
    <t>Emmendingen</t>
  </si>
  <si>
    <t xml:space="preserve">Mit den Zahlen des Robert-Koch-Instituts für den Landkreis  </t>
  </si>
  <si>
    <t>interpoliert, weil verschwiegen</t>
  </si>
  <si>
    <r>
      <t xml:space="preserve">*Seit Ausbruch des Covid19 kumulierte Fälle, </t>
    </r>
    <r>
      <rPr>
        <b/>
        <sz val="12"/>
        <color rgb="FF0070C0"/>
        <rFont val="Calibri"/>
        <family val="2"/>
        <scheme val="minor"/>
      </rPr>
      <t>von 83,2 Mio.Einwohn.=</t>
    </r>
  </si>
  <si>
    <t>sind mit Corona-Virus gestorben =</t>
  </si>
  <si>
    <t>sind gegenüber dem Vortag mit Corona-Virus gestorben</t>
  </si>
  <si>
    <r>
      <t>*Seit Ausbruch des Covid19 kumulierte Fälle, von</t>
    </r>
    <r>
      <rPr>
        <b/>
        <sz val="12"/>
        <color rgb="FF0070C0"/>
        <rFont val="Calibri"/>
        <family val="2"/>
        <scheme val="minor"/>
      </rPr>
      <t xml:space="preserve"> </t>
    </r>
  </si>
  <si>
    <t xml:space="preserve">hier Stadtgröße oder Besucherzahl eingeben, davon wären </t>
  </si>
  <si>
    <t>Ortenaukreis</t>
  </si>
  <si>
    <t>von allen Corona-Fällen noch akut =</t>
  </si>
  <si>
    <t>Biberach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</si>
</sst>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  <numFmt numFmtId="167" formatCode="0.000%"/>
    <numFmt numFmtId="168" formatCode="dd/mm/yy;@"/>
    <numFmt numFmtId="169" formatCode="0.0000000000%"/>
    <numFmt numFmtId="170" formatCode="_-* #,##0.000000\ _€_-;\-* #,##0.000000\ _€_-;_-* &quot;-&quot;?\ _€_-;_-@_-"/>
    <numFmt numFmtId="171" formatCode="#,##0.0000000000_ ;\-#,##0.0000000000\ "/>
    <numFmt numFmtId="172" formatCode="0.00000%"/>
    <numFmt numFmtId="173" formatCode="0.000"/>
    <numFmt numFmtId="174" formatCode="#,##0.0_ ;\-#,##0.0\ "/>
    <numFmt numFmtId="175" formatCode="#,##0_ ;\-#,##0\ "/>
    <numFmt numFmtId="176" formatCode="#,##0.000000000_ ;\-#,##0.0000000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7" fillId="0" borderId="1" xfId="0" applyFont="1" applyFill="1" applyBorder="1" applyAlignment="1">
      <alignment horizontal="center"/>
    </xf>
    <xf numFmtId="165" fontId="3" fillId="0" borderId="1" xfId="1" applyNumberFormat="1" applyFont="1" applyFill="1" applyBorder="1" applyProtection="1">
      <protection locked="0"/>
    </xf>
    <xf numFmtId="165" fontId="9" fillId="0" borderId="1" xfId="1" applyNumberFormat="1" applyFont="1" applyFill="1" applyBorder="1" applyProtection="1">
      <protection locked="0"/>
    </xf>
    <xf numFmtId="165" fontId="5" fillId="0" borderId="1" xfId="1" applyNumberFormat="1" applyFont="1" applyFill="1" applyBorder="1" applyProtection="1">
      <protection locked="0"/>
    </xf>
    <xf numFmtId="168" fontId="3" fillId="0" borderId="1" xfId="0" applyNumberFormat="1" applyFont="1" applyFill="1" applyBorder="1" applyProtection="1">
      <protection locked="0"/>
    </xf>
    <xf numFmtId="0" fontId="3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12" fillId="2" borderId="0" xfId="2" applyFill="1"/>
    <xf numFmtId="0" fontId="0" fillId="2" borderId="0" xfId="0" applyFont="1" applyFill="1"/>
    <xf numFmtId="0" fontId="2" fillId="2" borderId="0" xfId="0" applyFont="1" applyFill="1"/>
    <xf numFmtId="0" fontId="9" fillId="2" borderId="0" xfId="0" applyFont="1" applyFill="1"/>
    <xf numFmtId="166" fontId="8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166" fontId="6" fillId="2" borderId="0" xfId="0" applyNumberFormat="1" applyFont="1" applyFill="1" applyAlignment="1">
      <alignment horizontal="right"/>
    </xf>
    <xf numFmtId="165" fontId="2" fillId="2" borderId="0" xfId="1" applyNumberFormat="1" applyFont="1" applyFill="1"/>
    <xf numFmtId="166" fontId="2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167" fontId="13" fillId="2" borderId="0" xfId="0" applyNumberFormat="1" applyFont="1" applyFill="1"/>
    <xf numFmtId="0" fontId="7" fillId="2" borderId="0" xfId="0" applyFont="1" applyFill="1"/>
    <xf numFmtId="166" fontId="2" fillId="2" borderId="0" xfId="0" applyNumberFormat="1" applyFont="1" applyFill="1" applyAlignment="1">
      <alignment horizontal="left"/>
    </xf>
    <xf numFmtId="0" fontId="3" fillId="2" borderId="2" xfId="0" applyFont="1" applyFill="1" applyBorder="1"/>
    <xf numFmtId="166" fontId="3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167" fontId="7" fillId="2" borderId="2" xfId="0" applyNumberFormat="1" applyFont="1" applyFill="1" applyBorder="1"/>
    <xf numFmtId="164" fontId="13" fillId="2" borderId="2" xfId="0" applyNumberFormat="1" applyFont="1" applyFill="1" applyBorder="1" applyAlignment="1">
      <alignment horizontal="center"/>
    </xf>
    <xf numFmtId="0" fontId="3" fillId="2" borderId="3" xfId="0" applyFont="1" applyFill="1" applyBorder="1"/>
    <xf numFmtId="49" fontId="2" fillId="2" borderId="4" xfId="1" applyNumberFormat="1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right"/>
    </xf>
    <xf numFmtId="167" fontId="7" fillId="2" borderId="0" xfId="0" applyNumberFormat="1" applyFont="1" applyFill="1" applyBorder="1"/>
    <xf numFmtId="164" fontId="13" fillId="2" borderId="0" xfId="0" applyNumberFormat="1" applyFont="1" applyFill="1" applyBorder="1" applyAlignment="1">
      <alignment horizontal="center"/>
    </xf>
    <xf numFmtId="0" fontId="3" fillId="2" borderId="5" xfId="0" applyFont="1" applyFill="1" applyBorder="1"/>
    <xf numFmtId="170" fontId="3" fillId="2" borderId="0" xfId="0" applyNumberFormat="1" applyFont="1" applyFill="1"/>
    <xf numFmtId="49" fontId="3" fillId="2" borderId="6" xfId="1" applyNumberFormat="1" applyFont="1" applyFill="1" applyBorder="1" applyAlignment="1" applyProtection="1">
      <alignment horizontal="left"/>
      <protection locked="0"/>
    </xf>
    <xf numFmtId="0" fontId="3" fillId="2" borderId="7" xfId="0" applyFont="1" applyFill="1" applyBorder="1"/>
    <xf numFmtId="169" fontId="3" fillId="2" borderId="7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167" fontId="7" fillId="2" borderId="7" xfId="0" applyNumberFormat="1" applyFont="1" applyFill="1" applyBorder="1"/>
    <xf numFmtId="164" fontId="1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164" fontId="8" fillId="2" borderId="0" xfId="1" applyNumberFormat="1" applyFont="1" applyFill="1"/>
    <xf numFmtId="0" fontId="8" fillId="2" borderId="0" xfId="0" applyFont="1" applyFill="1"/>
    <xf numFmtId="2" fontId="8" fillId="2" borderId="0" xfId="1" applyNumberFormat="1" applyFont="1" applyFill="1"/>
    <xf numFmtId="164" fontId="16" fillId="2" borderId="0" xfId="1" applyNumberFormat="1" applyFont="1" applyFill="1"/>
    <xf numFmtId="0" fontId="16" fillId="2" borderId="0" xfId="0" applyFont="1" applyFill="1"/>
    <xf numFmtId="164" fontId="14" fillId="2" borderId="0" xfId="2" applyNumberFormat="1" applyFont="1" applyFill="1"/>
    <xf numFmtId="0" fontId="15" fillId="2" borderId="0" xfId="0" applyFont="1" applyFill="1"/>
    <xf numFmtId="164" fontId="13" fillId="2" borderId="0" xfId="1" applyNumberFormat="1" applyFont="1" applyFill="1"/>
    <xf numFmtId="0" fontId="13" fillId="2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left"/>
    </xf>
    <xf numFmtId="171" fontId="2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49" fontId="7" fillId="2" borderId="9" xfId="1" applyNumberFormat="1" applyFont="1" applyFill="1" applyBorder="1" applyProtection="1">
      <protection locked="0"/>
    </xf>
    <xf numFmtId="166" fontId="13" fillId="2" borderId="0" xfId="0" applyNumberFormat="1" applyFont="1" applyFill="1" applyAlignment="1">
      <alignment horizontal="right"/>
    </xf>
    <xf numFmtId="10" fontId="7" fillId="2" borderId="0" xfId="0" applyNumberFormat="1" applyFont="1" applyFill="1"/>
    <xf numFmtId="167" fontId="6" fillId="2" borderId="0" xfId="0" applyNumberFormat="1" applyFont="1" applyFill="1" applyAlignment="1">
      <alignment horizontal="center"/>
    </xf>
    <xf numFmtId="164" fontId="8" fillId="2" borderId="0" xfId="1" applyNumberFormat="1" applyFont="1" applyFill="1" applyAlignment="1">
      <alignment horizontal="center"/>
    </xf>
    <xf numFmtId="165" fontId="8" fillId="2" borderId="0" xfId="0" applyNumberFormat="1" applyFont="1" applyFill="1"/>
    <xf numFmtId="174" fontId="13" fillId="2" borderId="0" xfId="0" applyNumberFormat="1" applyFont="1" applyFill="1" applyAlignment="1">
      <alignment horizontal="center"/>
    </xf>
    <xf numFmtId="165" fontId="8" fillId="0" borderId="1" xfId="1" applyNumberFormat="1" applyFont="1" applyFill="1" applyBorder="1" applyAlignment="1" applyProtection="1">
      <alignment horizontal="right"/>
    </xf>
    <xf numFmtId="0" fontId="17" fillId="2" borderId="0" xfId="0" applyFont="1" applyFill="1"/>
    <xf numFmtId="165" fontId="17" fillId="0" borderId="1" xfId="1" applyNumberFormat="1" applyFont="1" applyFill="1" applyBorder="1" applyProtection="1">
      <protection locked="0"/>
    </xf>
    <xf numFmtId="166" fontId="18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right"/>
    </xf>
    <xf numFmtId="167" fontId="18" fillId="2" borderId="0" xfId="0" applyNumberFormat="1" applyFont="1" applyFill="1" applyAlignment="1">
      <alignment horizontal="center"/>
    </xf>
    <xf numFmtId="172" fontId="17" fillId="2" borderId="0" xfId="0" applyNumberFormat="1" applyFont="1" applyFill="1"/>
    <xf numFmtId="0" fontId="19" fillId="2" borderId="0" xfId="0" applyFont="1" applyFill="1"/>
    <xf numFmtId="165" fontId="19" fillId="0" borderId="1" xfId="1" applyNumberFormat="1" applyFont="1" applyFill="1" applyBorder="1" applyProtection="1">
      <protection locked="0"/>
    </xf>
    <xf numFmtId="167" fontId="20" fillId="2" borderId="0" xfId="0" applyNumberFormat="1" applyFont="1" applyFill="1"/>
    <xf numFmtId="0" fontId="21" fillId="2" borderId="0" xfId="0" applyFont="1" applyFill="1"/>
    <xf numFmtId="165" fontId="21" fillId="2" borderId="0" xfId="1" applyNumberFormat="1" applyFont="1" applyFill="1"/>
    <xf numFmtId="166" fontId="21" fillId="2" borderId="0" xfId="0" applyNumberFormat="1" applyFont="1" applyFill="1" applyAlignment="1">
      <alignment horizontal="right"/>
    </xf>
    <xf numFmtId="0" fontId="20" fillId="2" borderId="0" xfId="0" applyFont="1" applyFill="1"/>
    <xf numFmtId="173" fontId="19" fillId="2" borderId="0" xfId="0" applyNumberFormat="1" applyFont="1" applyFill="1" applyAlignment="1">
      <alignment horizontal="center"/>
    </xf>
    <xf numFmtId="0" fontId="22" fillId="2" borderId="0" xfId="0" applyFont="1" applyFill="1"/>
    <xf numFmtId="175" fontId="22" fillId="0" borderId="1" xfId="1" applyNumberFormat="1" applyFont="1" applyFill="1" applyBorder="1" applyProtection="1">
      <protection locked="0"/>
    </xf>
    <xf numFmtId="166" fontId="23" fillId="2" borderId="0" xfId="0" applyNumberFormat="1" applyFont="1" applyFill="1" applyAlignment="1">
      <alignment horizontal="right"/>
    </xf>
    <xf numFmtId="0" fontId="22" fillId="2" borderId="0" xfId="0" applyFont="1" applyFill="1" applyAlignment="1">
      <alignment horizontal="right"/>
    </xf>
    <xf numFmtId="167" fontId="23" fillId="2" borderId="0" xfId="0" applyNumberFormat="1" applyFont="1" applyFill="1" applyAlignment="1">
      <alignment horizontal="center"/>
    </xf>
    <xf numFmtId="172" fontId="22" fillId="2" borderId="0" xfId="0" applyNumberFormat="1" applyFont="1" applyFill="1"/>
    <xf numFmtId="175" fontId="8" fillId="0" borderId="1" xfId="1" applyNumberFormat="1" applyFont="1" applyFill="1" applyBorder="1" applyAlignment="1" applyProtection="1">
      <alignment horizontal="right"/>
    </xf>
    <xf numFmtId="173" fontId="19" fillId="0" borderId="1" xfId="0" applyNumberFormat="1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Protection="1">
      <protection locked="0"/>
    </xf>
    <xf numFmtId="167" fontId="20" fillId="2" borderId="0" xfId="0" applyNumberFormat="1" applyFont="1" applyFill="1" applyAlignment="1">
      <alignment horizontal="left"/>
    </xf>
    <xf numFmtId="175" fontId="5" fillId="0" borderId="12" xfId="1" applyNumberFormat="1" applyFont="1" applyFill="1" applyBorder="1" applyProtection="1">
      <protection locked="0"/>
    </xf>
    <xf numFmtId="165" fontId="2" fillId="2" borderId="13" xfId="1" applyNumberFormat="1" applyFont="1" applyFill="1" applyBorder="1"/>
    <xf numFmtId="0" fontId="2" fillId="2" borderId="14" xfId="0" applyFont="1" applyFill="1" applyBorder="1"/>
    <xf numFmtId="166" fontId="2" fillId="2" borderId="14" xfId="0" applyNumberFormat="1" applyFont="1" applyFill="1" applyBorder="1" applyAlignment="1">
      <alignment horizontal="right"/>
    </xf>
    <xf numFmtId="167" fontId="13" fillId="2" borderId="14" xfId="0" applyNumberFormat="1" applyFont="1" applyFill="1" applyBorder="1" applyAlignment="1">
      <alignment horizontal="center"/>
    </xf>
    <xf numFmtId="0" fontId="13" fillId="2" borderId="14" xfId="0" applyFont="1" applyFill="1" applyBorder="1" applyAlignment="1">
      <alignment horizontal="right"/>
    </xf>
    <xf numFmtId="0" fontId="13" fillId="2" borderId="14" xfId="0" applyFont="1" applyFill="1" applyBorder="1"/>
    <xf numFmtId="0" fontId="2" fillId="2" borderId="15" xfId="0" applyFont="1" applyFill="1" applyBorder="1"/>
    <xf numFmtId="176" fontId="2" fillId="2" borderId="0" xfId="0" applyNumberFormat="1" applyFont="1" applyFill="1" applyBorder="1" applyAlignment="1">
      <alignment horizontal="center"/>
    </xf>
    <xf numFmtId="175" fontId="2" fillId="2" borderId="13" xfId="1" applyNumberFormat="1" applyFont="1" applyFill="1" applyBorder="1"/>
    <xf numFmtId="10" fontId="23" fillId="2" borderId="0" xfId="0" applyNumberFormat="1" applyFont="1" applyFill="1" applyAlignment="1">
      <alignment horizontal="right"/>
    </xf>
    <xf numFmtId="175" fontId="9" fillId="0" borderId="1" xfId="1" applyNumberFormat="1" applyFont="1" applyFill="1" applyBorder="1" applyAlignment="1" applyProtection="1">
      <alignment horizontal="right"/>
      <protection locked="0"/>
    </xf>
    <xf numFmtId="175" fontId="17" fillId="0" borderId="1" xfId="1" applyNumberFormat="1" applyFont="1" applyFill="1" applyBorder="1" applyProtection="1">
      <protection locked="0"/>
    </xf>
    <xf numFmtId="175" fontId="2" fillId="2" borderId="0" xfId="1" applyNumberFormat="1" applyFont="1" applyFill="1"/>
    <xf numFmtId="0" fontId="0" fillId="2" borderId="0" xfId="0" applyFill="1" applyAlignment="1">
      <alignment horizontal="left" vertical="top" wrapText="1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iencefiles.org/2020/04/28/reproduktionszahl-r-wie-wird-sie-berechnet-anders-als-die-meisten-denken/" TargetMode="External"/><Relationship Id="rId1" Type="http://schemas.openxmlformats.org/officeDocument/2006/relationships/hyperlink" Target="https://experience.arcgis.com/experience/478220a4c454480e823b17327b2bf1d4/page/page_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ciencefiles.org/2020/04/28/reproduktionszahl-r-wie-wird-sie-berechnet-anders-als-die-meisten-denken/" TargetMode="External"/><Relationship Id="rId1" Type="http://schemas.openxmlformats.org/officeDocument/2006/relationships/hyperlink" Target="https://experience.arcgis.com/experience/478220a4c454480e823b17327b2bf1d4/page/page_0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ciencefiles.org/2020/04/28/reproduktionszahl-r-wie-wird-sie-berechnet-anders-als-die-meisten-denken/" TargetMode="External"/><Relationship Id="rId1" Type="http://schemas.openxmlformats.org/officeDocument/2006/relationships/hyperlink" Target="https://experience.arcgis.com/experience/478220a4c454480e823b17327b2bf1d4/page/page_0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sciencefiles.org/2020/04/28/reproduktionszahl-r-wie-wird-sie-berechnet-anders-als-die-meisten-denken/" TargetMode="External"/><Relationship Id="rId1" Type="http://schemas.openxmlformats.org/officeDocument/2006/relationships/hyperlink" Target="https://experience.arcgis.com/experience/478220a4c454480e823b17327b2bf1d4/page/page_0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sciencefiles.org/2020/04/28/reproduktionszahl-r-wie-wird-sie-berechnet-anders-als-die-meisten-denken/" TargetMode="External"/><Relationship Id="rId1" Type="http://schemas.openxmlformats.org/officeDocument/2006/relationships/hyperlink" Target="https://experience.arcgis.com/experience/478220a4c454480e823b17327b2bf1d4/page/page_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92A4-6685-4174-9C05-8AE80DC49FFF}">
  <dimension ref="A1:L41"/>
  <sheetViews>
    <sheetView tabSelected="1" zoomScaleNormal="100" workbookViewId="0">
      <selection activeCell="B5" sqref="B5"/>
    </sheetView>
  </sheetViews>
  <sheetFormatPr baseColWidth="10" defaultRowHeight="15.6" x14ac:dyDescent="0.3"/>
  <cols>
    <col min="1" max="1" width="1.77734375" style="6" customWidth="1"/>
    <col min="2" max="2" width="9.77734375" style="6" customWidth="1"/>
    <col min="3" max="3" width="19.21875" style="6" customWidth="1"/>
    <col min="4" max="4" width="14.21875" style="6" customWidth="1"/>
    <col min="5" max="5" width="7.33203125" style="6" customWidth="1"/>
    <col min="6" max="6" width="5.77734375" style="6" customWidth="1"/>
    <col min="7" max="7" width="8.77734375" style="6" customWidth="1"/>
    <col min="8" max="8" width="3.77734375" style="6" customWidth="1"/>
    <col min="9" max="9" width="6" style="6" customWidth="1"/>
    <col min="10" max="10" width="8.21875" style="6" customWidth="1"/>
    <col min="11" max="11" width="1.77734375" style="6" customWidth="1"/>
    <col min="12" max="12" width="13.21875" style="6" bestFit="1" customWidth="1"/>
    <col min="13" max="16384" width="11.5546875" style="6"/>
  </cols>
  <sheetData>
    <row r="1" spans="1:12" ht="7.2" customHeight="1" x14ac:dyDescent="0.3"/>
    <row r="2" spans="1:12" s="8" customFormat="1" ht="18" x14ac:dyDescent="0.35">
      <c r="B2" s="7" t="s">
        <v>5</v>
      </c>
    </row>
    <row r="3" spans="1:12" s="10" customFormat="1" ht="14.4" x14ac:dyDescent="0.3">
      <c r="B3" s="9" t="s">
        <v>6</v>
      </c>
    </row>
    <row r="4" spans="1:12" s="8" customFormat="1" ht="9" customHeight="1" x14ac:dyDescent="0.35">
      <c r="B4" s="7"/>
    </row>
    <row r="5" spans="1:12" x14ac:dyDescent="0.3">
      <c r="B5" s="5">
        <v>43983</v>
      </c>
      <c r="D5" s="1" t="s">
        <v>1</v>
      </c>
      <c r="F5" s="11" t="s">
        <v>2</v>
      </c>
    </row>
    <row r="6" spans="1:12" ht="9.6" customHeight="1" x14ac:dyDescent="0.3"/>
    <row r="7" spans="1:12" s="71" customFormat="1" x14ac:dyDescent="0.3">
      <c r="B7" s="72">
        <v>181815</v>
      </c>
      <c r="C7" s="71" t="s">
        <v>42</v>
      </c>
      <c r="J7" s="73">
        <f>B7/83200000</f>
        <v>2.1852764423076921E-3</v>
      </c>
    </row>
    <row r="8" spans="1:12" s="12" customFormat="1" x14ac:dyDescent="0.3">
      <c r="B8" s="3">
        <v>165900</v>
      </c>
      <c r="C8" s="12" t="s">
        <v>29</v>
      </c>
      <c r="E8" s="13">
        <f>B8/B7</f>
        <v>0.9124659681544427</v>
      </c>
    </row>
    <row r="9" spans="1:12" s="12" customFormat="1" x14ac:dyDescent="0.3">
      <c r="B9" s="3">
        <v>600</v>
      </c>
      <c r="C9" s="12" t="s">
        <v>30</v>
      </c>
      <c r="E9" s="13">
        <f>B9/B14</f>
        <v>8.1037277147487846E-2</v>
      </c>
      <c r="F9" s="44" t="s">
        <v>31</v>
      </c>
      <c r="G9" s="14"/>
    </row>
    <row r="10" spans="1:12" s="65" customFormat="1" x14ac:dyDescent="0.3">
      <c r="B10" s="66">
        <v>333</v>
      </c>
      <c r="C10" s="65" t="s">
        <v>32</v>
      </c>
      <c r="E10" s="67">
        <f>B10/B14</f>
        <v>4.4975688816855756E-2</v>
      </c>
      <c r="F10" s="68" t="s">
        <v>14</v>
      </c>
      <c r="G10" s="69">
        <f>B10/83200000</f>
        <v>4.0024038461538464E-6</v>
      </c>
      <c r="H10" s="65" t="s">
        <v>15</v>
      </c>
      <c r="L10" s="70"/>
    </row>
    <row r="11" spans="1:12" s="21" customFormat="1" x14ac:dyDescent="0.3">
      <c r="A11" s="56"/>
      <c r="B11" s="57" t="s">
        <v>36</v>
      </c>
      <c r="C11" s="56"/>
      <c r="E11" s="58"/>
      <c r="G11" s="63">
        <f>(B10*7)*100000/83200000</f>
        <v>2.8016826923076925</v>
      </c>
      <c r="H11" s="20" t="str">
        <f>IF(G11&lt;50,"d.h. unterschritten","d.h. überschritten")</f>
        <v>d.h. unterschritten</v>
      </c>
      <c r="L11" s="59"/>
    </row>
    <row r="12" spans="1:12" s="15" customFormat="1" x14ac:dyDescent="0.3">
      <c r="B12" s="4">
        <v>8511</v>
      </c>
      <c r="C12" s="15" t="s">
        <v>43</v>
      </c>
      <c r="E12" s="16">
        <f>B12/B7</f>
        <v>4.6811319198085968E-2</v>
      </c>
      <c r="F12" s="14" t="s">
        <v>14</v>
      </c>
      <c r="G12" s="60">
        <f>B12/83200000</f>
        <v>1.0229567307692308E-4</v>
      </c>
      <c r="H12" s="15" t="s">
        <v>15</v>
      </c>
    </row>
    <row r="13" spans="1:12" s="15" customFormat="1" ht="16.2" thickBot="1" x14ac:dyDescent="0.35">
      <c r="B13" s="89">
        <v>11</v>
      </c>
      <c r="C13" s="15" t="s">
        <v>44</v>
      </c>
      <c r="E13" s="16"/>
      <c r="F13" s="14"/>
      <c r="G13" s="60"/>
    </row>
    <row r="14" spans="1:12" s="11" customFormat="1" ht="16.2" thickBot="1" x14ac:dyDescent="0.35">
      <c r="B14" s="90">
        <f>B7-B8-B12</f>
        <v>7404</v>
      </c>
      <c r="C14" s="91" t="s">
        <v>48</v>
      </c>
      <c r="D14" s="91"/>
      <c r="E14" s="92">
        <f>B14/B7</f>
        <v>4.0722712647471328E-2</v>
      </c>
      <c r="F14" s="94" t="s">
        <v>14</v>
      </c>
      <c r="G14" s="93">
        <f>B14/83200000</f>
        <v>8.8990384615384612E-5</v>
      </c>
      <c r="H14" s="95" t="s">
        <v>15</v>
      </c>
      <c r="I14" s="91"/>
      <c r="J14" s="96"/>
    </row>
    <row r="15" spans="1:12" s="74" customFormat="1" x14ac:dyDescent="0.3">
      <c r="B15" s="75">
        <f>B10-B9</f>
        <v>-267</v>
      </c>
      <c r="C15" s="74" t="s">
        <v>37</v>
      </c>
      <c r="E15" s="76">
        <f>-B15/B14</f>
        <v>3.606158833063209E-2</v>
      </c>
      <c r="F15" s="74" t="s">
        <v>38</v>
      </c>
    </row>
    <row r="16" spans="1:12" x14ac:dyDescent="0.3">
      <c r="B16" s="17">
        <f>B14+B10-B9</f>
        <v>7137</v>
      </c>
      <c r="C16" s="6" t="s">
        <v>10</v>
      </c>
      <c r="E16" s="22"/>
    </row>
    <row r="17" spans="2:11" ht="7.8" customHeight="1" x14ac:dyDescent="0.3">
      <c r="B17" s="17"/>
      <c r="C17" s="11"/>
      <c r="E17" s="18"/>
      <c r="F17" s="19"/>
      <c r="G17" s="20"/>
    </row>
    <row r="18" spans="2:11" x14ac:dyDescent="0.3">
      <c r="B18" s="2">
        <v>11000</v>
      </c>
      <c r="C18" s="23" t="s">
        <v>46</v>
      </c>
      <c r="D18" s="23"/>
      <c r="E18" s="24"/>
      <c r="F18" s="25"/>
      <c r="G18" s="26"/>
      <c r="H18" s="27">
        <f>B18*G14</f>
        <v>0.97889423076923077</v>
      </c>
      <c r="I18" s="28" t="s">
        <v>17</v>
      </c>
      <c r="J18" s="28"/>
    </row>
    <row r="19" spans="2:11" x14ac:dyDescent="0.3">
      <c r="B19" s="29"/>
      <c r="C19" s="53" t="s">
        <v>20</v>
      </c>
      <c r="D19" s="55">
        <f>1*H18/B18</f>
        <v>8.8990384615384612E-5</v>
      </c>
      <c r="E19" s="54" t="s">
        <v>19</v>
      </c>
      <c r="F19" s="30"/>
      <c r="G19" s="31"/>
      <c r="H19" s="32"/>
      <c r="I19" s="33"/>
      <c r="J19" s="33"/>
      <c r="K19" s="34"/>
    </row>
    <row r="20" spans="2:11" x14ac:dyDescent="0.3">
      <c r="B20" s="35" t="s">
        <v>18</v>
      </c>
      <c r="C20" s="36"/>
      <c r="D20" s="37"/>
      <c r="E20" s="38"/>
      <c r="F20" s="39"/>
      <c r="G20" s="40"/>
      <c r="H20" s="41"/>
      <c r="I20" s="36"/>
      <c r="J20" s="42"/>
    </row>
    <row r="21" spans="2:11" ht="7.2" customHeight="1" x14ac:dyDescent="0.3"/>
    <row r="22" spans="2:11" s="44" customFormat="1" x14ac:dyDescent="0.3">
      <c r="B22" s="43">
        <f>-B14/B15</f>
        <v>27.730337078651687</v>
      </c>
      <c r="C22" s="44" t="s">
        <v>12</v>
      </c>
    </row>
    <row r="23" spans="2:11" s="44" customFormat="1" x14ac:dyDescent="0.3">
      <c r="B23" s="45">
        <f>B10/B9</f>
        <v>0.55500000000000005</v>
      </c>
      <c r="C23" s="44" t="s">
        <v>7</v>
      </c>
    </row>
    <row r="24" spans="2:11" s="44" customFormat="1" x14ac:dyDescent="0.3">
      <c r="B24" s="87">
        <f>B14</f>
        <v>7404</v>
      </c>
      <c r="C24" s="44" t="s">
        <v>35</v>
      </c>
      <c r="E24" s="61">
        <f>B24*E10</f>
        <v>333</v>
      </c>
      <c r="F24" s="44" t="s">
        <v>11</v>
      </c>
    </row>
    <row r="25" spans="2:11" s="44" customFormat="1" x14ac:dyDescent="0.3">
      <c r="B25" s="62"/>
      <c r="E25" s="61"/>
    </row>
    <row r="26" spans="2:11" s="44" customFormat="1" x14ac:dyDescent="0.3">
      <c r="B26" s="45" t="s">
        <v>22</v>
      </c>
    </row>
    <row r="27" spans="2:11" s="44" customFormat="1" x14ac:dyDescent="0.3">
      <c r="B27" s="45" t="s">
        <v>23</v>
      </c>
    </row>
    <row r="28" spans="2:11" s="44" customFormat="1" x14ac:dyDescent="0.3">
      <c r="B28" s="43" t="s">
        <v>4</v>
      </c>
    </row>
    <row r="29" spans="2:11" s="44" customFormat="1" x14ac:dyDescent="0.3">
      <c r="B29" s="43" t="s">
        <v>3</v>
      </c>
    </row>
    <row r="30" spans="2:11" s="47" customFormat="1" x14ac:dyDescent="0.3">
      <c r="B30" s="46" t="s">
        <v>21</v>
      </c>
    </row>
    <row r="31" spans="2:11" s="49" customFormat="1" ht="12" x14ac:dyDescent="0.25">
      <c r="B31" s="48" t="s">
        <v>8</v>
      </c>
    </row>
    <row r="32" spans="2:11" s="51" customFormat="1" x14ac:dyDescent="0.3">
      <c r="B32" s="50" t="s">
        <v>27</v>
      </c>
    </row>
    <row r="33" spans="2:9" s="51" customFormat="1" x14ac:dyDescent="0.3">
      <c r="B33" s="50" t="s">
        <v>24</v>
      </c>
    </row>
    <row r="34" spans="2:9" s="51" customFormat="1" x14ac:dyDescent="0.3">
      <c r="B34" s="50" t="s">
        <v>25</v>
      </c>
    </row>
    <row r="35" spans="2:9" s="51" customFormat="1" x14ac:dyDescent="0.3">
      <c r="B35" s="50" t="s">
        <v>26</v>
      </c>
    </row>
    <row r="36" spans="2:9" s="51" customFormat="1" x14ac:dyDescent="0.3">
      <c r="B36" s="50"/>
    </row>
    <row r="37" spans="2:9" s="11" customFormat="1" x14ac:dyDescent="0.3">
      <c r="B37" s="11" t="s">
        <v>9</v>
      </c>
    </row>
    <row r="38" spans="2:9" ht="6" customHeight="1" x14ac:dyDescent="0.3"/>
    <row r="39" spans="2:9" ht="87.6" customHeight="1" x14ac:dyDescent="0.3">
      <c r="B39" s="103" t="s">
        <v>0</v>
      </c>
      <c r="C39" s="103"/>
      <c r="D39" s="103"/>
      <c r="E39" s="103"/>
      <c r="F39" s="103"/>
      <c r="G39" s="103"/>
      <c r="H39" s="103"/>
      <c r="I39" s="103"/>
    </row>
    <row r="40" spans="2:9" ht="6.6" customHeight="1" x14ac:dyDescent="0.3">
      <c r="B40" s="52"/>
    </row>
    <row r="41" spans="2:9" ht="61.2" customHeight="1" x14ac:dyDescent="0.3">
      <c r="B41" s="103" t="s">
        <v>16</v>
      </c>
      <c r="C41" s="103"/>
      <c r="D41" s="103"/>
      <c r="E41" s="103"/>
      <c r="F41" s="103"/>
      <c r="G41" s="103"/>
      <c r="H41" s="103"/>
      <c r="I41" s="103"/>
    </row>
  </sheetData>
  <sheetProtection sheet="1" objects="1" scenarios="1"/>
  <mergeCells count="2">
    <mergeCell ref="B39:I39"/>
    <mergeCell ref="B41:I41"/>
  </mergeCells>
  <hyperlinks>
    <hyperlink ref="B3" r:id="rId1" xr:uid="{F1C33868-B5D0-4424-B1EA-ECEF9B1A9035}"/>
    <hyperlink ref="B31" r:id="rId2" xr:uid="{E19A02E0-17BD-4CF1-B7B4-DE10DB9B26E8}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DE6EF-8E35-4CD5-8830-7A681330772C}">
  <dimension ref="A1:L41"/>
  <sheetViews>
    <sheetView zoomScaleNormal="100" workbookViewId="0">
      <selection activeCell="B13" sqref="B13"/>
    </sheetView>
  </sheetViews>
  <sheetFormatPr baseColWidth="10" defaultRowHeight="15.6" x14ac:dyDescent="0.3"/>
  <cols>
    <col min="1" max="1" width="1.77734375" style="6" customWidth="1"/>
    <col min="2" max="2" width="9.77734375" style="6" customWidth="1"/>
    <col min="3" max="3" width="19.21875" style="6" customWidth="1"/>
    <col min="4" max="4" width="14.21875" style="6" customWidth="1"/>
    <col min="5" max="5" width="7.33203125" style="6" customWidth="1"/>
    <col min="6" max="6" width="5.77734375" style="6" customWidth="1"/>
    <col min="7" max="7" width="8.77734375" style="6" customWidth="1"/>
    <col min="8" max="8" width="3.77734375" style="6" customWidth="1"/>
    <col min="9" max="9" width="6" style="6" customWidth="1"/>
    <col min="10" max="10" width="8.21875" style="6" customWidth="1"/>
    <col min="11" max="11" width="1.77734375" style="6" customWidth="1"/>
    <col min="12" max="12" width="13.21875" style="6" bestFit="1" customWidth="1"/>
    <col min="13" max="16384" width="11.5546875" style="6"/>
  </cols>
  <sheetData>
    <row r="1" spans="1:12" ht="7.2" customHeight="1" x14ac:dyDescent="0.3"/>
    <row r="2" spans="1:12" s="8" customFormat="1" ht="18" x14ac:dyDescent="0.35">
      <c r="B2" s="7" t="s">
        <v>28</v>
      </c>
    </row>
    <row r="3" spans="1:12" s="10" customFormat="1" ht="14.4" x14ac:dyDescent="0.3">
      <c r="B3" s="9" t="s">
        <v>6</v>
      </c>
    </row>
    <row r="4" spans="1:12" s="8" customFormat="1" ht="9" customHeight="1" x14ac:dyDescent="0.35">
      <c r="B4" s="7"/>
    </row>
    <row r="5" spans="1:12" x14ac:dyDescent="0.3">
      <c r="B5" s="5">
        <v>43983</v>
      </c>
      <c r="D5" s="1" t="s">
        <v>1</v>
      </c>
      <c r="F5" s="11" t="s">
        <v>2</v>
      </c>
    </row>
    <row r="6" spans="1:12" ht="9.6" customHeight="1" x14ac:dyDescent="0.3"/>
    <row r="7" spans="1:12" s="71" customFormat="1" x14ac:dyDescent="0.3">
      <c r="B7" s="72">
        <v>34784</v>
      </c>
      <c r="C7" s="71" t="s">
        <v>45</v>
      </c>
      <c r="F7" s="77"/>
      <c r="G7" s="78">
        <v>11.0695</v>
      </c>
      <c r="H7" s="71" t="s">
        <v>34</v>
      </c>
      <c r="J7" s="73">
        <f>B7/G7/1000000</f>
        <v>3.1423280184290163E-3</v>
      </c>
    </row>
    <row r="8" spans="1:12" s="12" customFormat="1" x14ac:dyDescent="0.3">
      <c r="B8" s="3">
        <v>32000</v>
      </c>
      <c r="C8" s="12" t="s">
        <v>29</v>
      </c>
      <c r="E8" s="13">
        <f>B8/B7</f>
        <v>0.91996320147194111</v>
      </c>
    </row>
    <row r="9" spans="1:12" s="12" customFormat="1" x14ac:dyDescent="0.3">
      <c r="B9" s="100">
        <v>100</v>
      </c>
      <c r="C9" s="12" t="s">
        <v>30</v>
      </c>
      <c r="E9" s="13">
        <f>B9/B14</f>
        <v>9.6899224806201556E-2</v>
      </c>
      <c r="F9" s="44" t="s">
        <v>31</v>
      </c>
      <c r="G9" s="14"/>
    </row>
    <row r="10" spans="1:12" s="65" customFormat="1" x14ac:dyDescent="0.3">
      <c r="B10" s="101">
        <v>66</v>
      </c>
      <c r="C10" s="65" t="s">
        <v>32</v>
      </c>
      <c r="E10" s="67">
        <f>B10/B14</f>
        <v>6.3953488372093026E-2</v>
      </c>
      <c r="F10" s="68" t="s">
        <v>14</v>
      </c>
      <c r="G10" s="69">
        <f>B10/(G7*1000000)</f>
        <v>5.9623289218121867E-6</v>
      </c>
      <c r="H10" s="65" t="s">
        <v>15</v>
      </c>
      <c r="L10" s="70"/>
    </row>
    <row r="11" spans="1:12" s="21" customFormat="1" x14ac:dyDescent="0.3">
      <c r="A11" s="56"/>
      <c r="B11" s="57" t="s">
        <v>36</v>
      </c>
      <c r="C11" s="56"/>
      <c r="E11" s="58"/>
      <c r="G11" s="63">
        <f>(B10*7)*G7/1000</f>
        <v>5.1141089999999991</v>
      </c>
      <c r="H11" s="20" t="str">
        <f>IF(G11&lt;50,"d.h. unterschritten","d.h. überschritten")</f>
        <v>d.h. unterschritten</v>
      </c>
      <c r="L11" s="59"/>
    </row>
    <row r="12" spans="1:12" s="15" customFormat="1" x14ac:dyDescent="0.3">
      <c r="B12" s="4">
        <v>1752</v>
      </c>
      <c r="C12" s="15" t="s">
        <v>33</v>
      </c>
      <c r="E12" s="16">
        <f>B12/B7</f>
        <v>5.0367985280588778E-2</v>
      </c>
      <c r="F12" s="14" t="s">
        <v>14</v>
      </c>
      <c r="G12" s="60">
        <f>B12/(G7*1000000)</f>
        <v>1.5827273137901442E-4</v>
      </c>
      <c r="H12" s="15" t="s">
        <v>15</v>
      </c>
    </row>
    <row r="13" spans="1:12" s="15" customFormat="1" ht="16.2" thickBot="1" x14ac:dyDescent="0.35">
      <c r="B13" s="89">
        <v>0</v>
      </c>
      <c r="C13" s="15" t="s">
        <v>44</v>
      </c>
      <c r="E13" s="16"/>
      <c r="F13" s="14"/>
      <c r="G13" s="60"/>
    </row>
    <row r="14" spans="1:12" ht="16.2" thickBot="1" x14ac:dyDescent="0.35">
      <c r="B14" s="90">
        <f>B7-B8-B12</f>
        <v>1032</v>
      </c>
      <c r="C14" s="91" t="s">
        <v>48</v>
      </c>
      <c r="D14" s="91"/>
      <c r="E14" s="92">
        <f>B14/B7</f>
        <v>2.9668813247470102E-2</v>
      </c>
      <c r="F14" s="94" t="s">
        <v>14</v>
      </c>
      <c r="G14" s="93">
        <f>B14/(G7*1000000)</f>
        <v>9.3229143141063277E-5</v>
      </c>
      <c r="H14" s="95" t="s">
        <v>15</v>
      </c>
      <c r="I14" s="91"/>
      <c r="J14" s="96"/>
    </row>
    <row r="15" spans="1:12" s="11" customFormat="1" x14ac:dyDescent="0.3">
      <c r="B15" s="17">
        <f>B10-B9</f>
        <v>-34</v>
      </c>
      <c r="C15" s="11" t="s">
        <v>37</v>
      </c>
      <c r="E15" s="18">
        <f>-B15/B14</f>
        <v>3.294573643410853E-2</v>
      </c>
      <c r="F15" s="11" t="s">
        <v>38</v>
      </c>
    </row>
    <row r="16" spans="1:12" x14ac:dyDescent="0.3">
      <c r="B16" s="17">
        <f>B14+B10-B9</f>
        <v>998</v>
      </c>
      <c r="C16" s="6" t="s">
        <v>10</v>
      </c>
      <c r="E16" s="22"/>
    </row>
    <row r="17" spans="2:11" ht="7.8" customHeight="1" x14ac:dyDescent="0.3">
      <c r="B17" s="17"/>
      <c r="C17" s="11"/>
      <c r="E17" s="18"/>
      <c r="F17" s="19"/>
      <c r="G17" s="20"/>
    </row>
    <row r="18" spans="2:11" x14ac:dyDescent="0.3">
      <c r="B18" s="2">
        <v>11000</v>
      </c>
      <c r="C18" s="23" t="s">
        <v>46</v>
      </c>
      <c r="D18" s="23"/>
      <c r="E18" s="24"/>
      <c r="F18" s="25"/>
      <c r="G18" s="26"/>
      <c r="H18" s="27">
        <f>B18*G14</f>
        <v>1.025520574551696</v>
      </c>
      <c r="I18" s="28" t="s">
        <v>17</v>
      </c>
      <c r="J18" s="28"/>
    </row>
    <row r="19" spans="2:11" x14ac:dyDescent="0.3">
      <c r="B19" s="29"/>
      <c r="C19" s="53" t="s">
        <v>20</v>
      </c>
      <c r="D19" s="55">
        <f>1*H18/B18</f>
        <v>9.3229143141063277E-5</v>
      </c>
      <c r="E19" s="54" t="s">
        <v>19</v>
      </c>
      <c r="F19" s="30"/>
      <c r="G19" s="31"/>
      <c r="H19" s="32"/>
      <c r="I19" s="33"/>
      <c r="J19" s="33"/>
      <c r="K19" s="34"/>
    </row>
    <row r="20" spans="2:11" x14ac:dyDescent="0.3">
      <c r="B20" s="35" t="s">
        <v>18</v>
      </c>
      <c r="C20" s="36"/>
      <c r="D20" s="37"/>
      <c r="E20" s="38"/>
      <c r="F20" s="39"/>
      <c r="G20" s="40"/>
      <c r="H20" s="41"/>
      <c r="I20" s="36"/>
      <c r="J20" s="42"/>
    </row>
    <row r="21" spans="2:11" ht="7.2" customHeight="1" x14ac:dyDescent="0.3"/>
    <row r="22" spans="2:11" s="44" customFormat="1" x14ac:dyDescent="0.3">
      <c r="B22" s="43">
        <f>-B14/B15</f>
        <v>30.352941176470587</v>
      </c>
      <c r="C22" s="44" t="s">
        <v>12</v>
      </c>
    </row>
    <row r="23" spans="2:11" s="44" customFormat="1" x14ac:dyDescent="0.3">
      <c r="B23" s="45">
        <f>B10/B9</f>
        <v>0.66</v>
      </c>
      <c r="C23" s="44" t="s">
        <v>7</v>
      </c>
    </row>
    <row r="24" spans="2:11" s="44" customFormat="1" x14ac:dyDescent="0.3">
      <c r="B24" s="87">
        <f>B14</f>
        <v>1032</v>
      </c>
      <c r="C24" s="44" t="s">
        <v>35</v>
      </c>
      <c r="E24" s="61">
        <f>B24*E10</f>
        <v>66</v>
      </c>
      <c r="F24" s="44" t="s">
        <v>11</v>
      </c>
    </row>
    <row r="25" spans="2:11" s="44" customFormat="1" x14ac:dyDescent="0.3">
      <c r="B25" s="62"/>
      <c r="E25" s="61"/>
    </row>
    <row r="26" spans="2:11" s="44" customFormat="1" x14ac:dyDescent="0.3">
      <c r="B26" s="45" t="s">
        <v>22</v>
      </c>
    </row>
    <row r="27" spans="2:11" s="44" customFormat="1" x14ac:dyDescent="0.3">
      <c r="B27" s="45" t="s">
        <v>23</v>
      </c>
    </row>
    <row r="28" spans="2:11" s="44" customFormat="1" x14ac:dyDescent="0.3">
      <c r="B28" s="43" t="s">
        <v>4</v>
      </c>
    </row>
    <row r="29" spans="2:11" s="44" customFormat="1" x14ac:dyDescent="0.3">
      <c r="B29" s="43" t="s">
        <v>3</v>
      </c>
    </row>
    <row r="30" spans="2:11" s="47" customFormat="1" x14ac:dyDescent="0.3">
      <c r="B30" s="46" t="s">
        <v>21</v>
      </c>
    </row>
    <row r="31" spans="2:11" s="49" customFormat="1" ht="12" x14ac:dyDescent="0.25">
      <c r="B31" s="48" t="s">
        <v>8</v>
      </c>
    </row>
    <row r="32" spans="2:11" s="51" customFormat="1" x14ac:dyDescent="0.3">
      <c r="B32" s="50"/>
    </row>
    <row r="33" spans="2:9" s="51" customFormat="1" x14ac:dyDescent="0.3">
      <c r="B33" s="50"/>
    </row>
    <row r="34" spans="2:9" s="51" customFormat="1" x14ac:dyDescent="0.3">
      <c r="B34" s="50"/>
    </row>
    <row r="35" spans="2:9" s="51" customFormat="1" x14ac:dyDescent="0.3">
      <c r="B35" s="50"/>
    </row>
    <row r="36" spans="2:9" s="51" customFormat="1" x14ac:dyDescent="0.3">
      <c r="B36" s="50"/>
    </row>
    <row r="37" spans="2:9" s="11" customFormat="1" x14ac:dyDescent="0.3">
      <c r="B37" s="11" t="s">
        <v>9</v>
      </c>
    </row>
    <row r="38" spans="2:9" ht="6" customHeight="1" x14ac:dyDescent="0.3"/>
    <row r="39" spans="2:9" ht="87.6" customHeight="1" x14ac:dyDescent="0.3">
      <c r="B39" s="103" t="s">
        <v>0</v>
      </c>
      <c r="C39" s="103"/>
      <c r="D39" s="103"/>
      <c r="E39" s="103"/>
      <c r="F39" s="103"/>
      <c r="G39" s="103"/>
      <c r="H39" s="103"/>
      <c r="I39" s="103"/>
    </row>
    <row r="40" spans="2:9" ht="6.6" customHeight="1" x14ac:dyDescent="0.3">
      <c r="B40" s="52"/>
    </row>
    <row r="41" spans="2:9" ht="61.2" customHeight="1" x14ac:dyDescent="0.3">
      <c r="B41" s="103" t="s">
        <v>16</v>
      </c>
      <c r="C41" s="103"/>
      <c r="D41" s="103"/>
      <c r="E41" s="103"/>
      <c r="F41" s="103"/>
      <c r="G41" s="103"/>
      <c r="H41" s="103"/>
      <c r="I41" s="103"/>
    </row>
  </sheetData>
  <sheetProtection sheet="1" objects="1" scenarios="1"/>
  <mergeCells count="2">
    <mergeCell ref="B39:I39"/>
    <mergeCell ref="B41:I41"/>
  </mergeCells>
  <hyperlinks>
    <hyperlink ref="B3" r:id="rId1" xr:uid="{247221D1-A115-45A4-B605-4A1D4B77FBDD}"/>
    <hyperlink ref="B31" r:id="rId2" xr:uid="{53ADDE53-CFC0-49A6-B9AA-1B5D8996486B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FE59A-5846-4AFA-8CFD-593C013FC5A5}">
  <dimension ref="A1:L41"/>
  <sheetViews>
    <sheetView zoomScaleNormal="100" workbookViewId="0">
      <selection activeCell="B6" sqref="B6"/>
    </sheetView>
  </sheetViews>
  <sheetFormatPr baseColWidth="10" defaultRowHeight="15.6" x14ac:dyDescent="0.3"/>
  <cols>
    <col min="1" max="1" width="1.77734375" style="6" customWidth="1"/>
    <col min="2" max="2" width="9.77734375" style="6" customWidth="1"/>
    <col min="3" max="3" width="19.21875" style="6" customWidth="1"/>
    <col min="4" max="4" width="14.21875" style="6" customWidth="1"/>
    <col min="5" max="5" width="7.33203125" style="6" customWidth="1"/>
    <col min="6" max="6" width="5.77734375" style="6" customWidth="1"/>
    <col min="7" max="7" width="8.77734375" style="6" customWidth="1"/>
    <col min="8" max="8" width="3.77734375" style="6" customWidth="1"/>
    <col min="9" max="9" width="6" style="6" customWidth="1"/>
    <col min="10" max="10" width="8.109375" style="6" customWidth="1"/>
    <col min="11" max="12" width="1.77734375" style="6" customWidth="1"/>
    <col min="13" max="16384" width="11.5546875" style="6"/>
  </cols>
  <sheetData>
    <row r="1" spans="1:12" ht="7.2" customHeight="1" x14ac:dyDescent="0.3"/>
    <row r="2" spans="1:12" s="8" customFormat="1" ht="18" x14ac:dyDescent="0.35">
      <c r="B2" s="7" t="s">
        <v>40</v>
      </c>
      <c r="H2" s="104" t="s">
        <v>39</v>
      </c>
      <c r="I2" s="105"/>
      <c r="J2" s="106"/>
    </row>
    <row r="3" spans="1:12" s="10" customFormat="1" ht="14.4" x14ac:dyDescent="0.3">
      <c r="B3" s="9" t="s">
        <v>6</v>
      </c>
    </row>
    <row r="4" spans="1:12" s="8" customFormat="1" ht="9" customHeight="1" x14ac:dyDescent="0.35">
      <c r="B4" s="7"/>
    </row>
    <row r="5" spans="1:12" x14ac:dyDescent="0.3">
      <c r="B5" s="5">
        <v>43983</v>
      </c>
      <c r="D5" s="1" t="s">
        <v>1</v>
      </c>
      <c r="F5" s="11" t="s">
        <v>2</v>
      </c>
    </row>
    <row r="6" spans="1:12" ht="9.6" customHeight="1" x14ac:dyDescent="0.3"/>
    <row r="7" spans="1:12" s="71" customFormat="1" x14ac:dyDescent="0.3">
      <c r="B7" s="72">
        <v>521</v>
      </c>
      <c r="C7" s="71" t="s">
        <v>45</v>
      </c>
      <c r="F7" s="77"/>
      <c r="G7" s="86">
        <v>0.1673</v>
      </c>
      <c r="H7" s="71" t="s">
        <v>34</v>
      </c>
      <c r="J7" s="73">
        <f>B7/G7/1000000</f>
        <v>3.1141661685594739E-3</v>
      </c>
    </row>
    <row r="8" spans="1:12" s="12" customFormat="1" x14ac:dyDescent="0.3">
      <c r="B8" s="64">
        <f>B7*E8</f>
        <v>479.30082796688134</v>
      </c>
      <c r="C8" s="12" t="s">
        <v>29</v>
      </c>
      <c r="E8" s="13">
        <f>'Baden-Württ.'!E8</f>
        <v>0.91996320147194111</v>
      </c>
      <c r="F8" s="12" t="s">
        <v>41</v>
      </c>
    </row>
    <row r="9" spans="1:12" s="12" customFormat="1" x14ac:dyDescent="0.3">
      <c r="B9" s="85">
        <f>B14*E9</f>
        <v>0.16464845282157531</v>
      </c>
      <c r="C9" s="12" t="s">
        <v>30</v>
      </c>
      <c r="E9" s="13">
        <f>'Baden-Württ.'!E9</f>
        <v>9.6899224806201556E-2</v>
      </c>
      <c r="F9" s="44" t="s">
        <v>31</v>
      </c>
      <c r="G9" s="14"/>
    </row>
    <row r="10" spans="1:12" s="79" customFormat="1" x14ac:dyDescent="0.3">
      <c r="B10" s="80">
        <v>0</v>
      </c>
      <c r="C10" s="79" t="s">
        <v>32</v>
      </c>
      <c r="E10" s="81">
        <f>B10/B14</f>
        <v>0</v>
      </c>
      <c r="F10" s="82" t="s">
        <v>14</v>
      </c>
      <c r="G10" s="83">
        <f>B10/(G7*1000000)</f>
        <v>0</v>
      </c>
      <c r="H10" s="79" t="s">
        <v>15</v>
      </c>
      <c r="L10" s="84"/>
    </row>
    <row r="11" spans="1:12" s="21" customFormat="1" x14ac:dyDescent="0.3">
      <c r="A11" s="56"/>
      <c r="B11" s="57" t="s">
        <v>36</v>
      </c>
      <c r="C11" s="56"/>
      <c r="E11" s="58"/>
      <c r="G11" s="63">
        <f>(B10*7)*G7/1000</f>
        <v>0</v>
      </c>
      <c r="H11" s="20" t="str">
        <f>IF(G11&lt;50,"d.h. unterschritten","d.h. überschritten")</f>
        <v>d.h. unterschritten</v>
      </c>
      <c r="L11" s="59"/>
    </row>
    <row r="12" spans="1:12" s="15" customFormat="1" x14ac:dyDescent="0.3">
      <c r="B12" s="4">
        <v>40</v>
      </c>
      <c r="C12" s="15" t="s">
        <v>33</v>
      </c>
      <c r="E12" s="16">
        <f>B12/B7</f>
        <v>7.6775431861804216E-2</v>
      </c>
      <c r="F12" s="14" t="s">
        <v>14</v>
      </c>
      <c r="G12" s="60">
        <f>B12/(G7*1000000)</f>
        <v>2.3909145248057382E-4</v>
      </c>
      <c r="H12" s="15" t="s">
        <v>15</v>
      </c>
    </row>
    <row r="13" spans="1:12" s="15" customFormat="1" ht="16.2" thickBot="1" x14ac:dyDescent="0.35">
      <c r="B13" s="89">
        <v>0</v>
      </c>
      <c r="C13" s="15" t="s">
        <v>44</v>
      </c>
      <c r="E13" s="16"/>
      <c r="F13" s="14"/>
      <c r="G13" s="60"/>
    </row>
    <row r="14" spans="1:12" s="11" customFormat="1" ht="16.2" thickBot="1" x14ac:dyDescent="0.35">
      <c r="B14" s="90">
        <f>B7-B8-B12</f>
        <v>1.6991720331186571</v>
      </c>
      <c r="C14" s="91" t="s">
        <v>48</v>
      </c>
      <c r="D14" s="91"/>
      <c r="E14" s="92">
        <f>B14/B7</f>
        <v>3.26136666625462E-3</v>
      </c>
      <c r="F14" s="94" t="s">
        <v>14</v>
      </c>
      <c r="G14" s="93">
        <f>B14/(G7*1000000)</f>
        <v>1.0156437735317736E-5</v>
      </c>
      <c r="H14" s="95" t="s">
        <v>15</v>
      </c>
      <c r="I14" s="91"/>
      <c r="J14" s="96"/>
    </row>
    <row r="15" spans="1:12" s="11" customFormat="1" x14ac:dyDescent="0.3">
      <c r="B15" s="102">
        <f>B10-B9</f>
        <v>-0.16464845282157531</v>
      </c>
      <c r="C15" s="11" t="s">
        <v>37</v>
      </c>
      <c r="E15" s="18">
        <f>-B15/B14</f>
        <v>9.6899224806201556E-2</v>
      </c>
      <c r="F15" s="11" t="s">
        <v>38</v>
      </c>
    </row>
    <row r="16" spans="1:12" x14ac:dyDescent="0.3">
      <c r="B16" s="17">
        <f>B14+B10-B9</f>
        <v>1.5345235802970818</v>
      </c>
      <c r="C16" s="6" t="s">
        <v>10</v>
      </c>
      <c r="E16" s="22"/>
    </row>
    <row r="17" spans="2:11" ht="7.8" customHeight="1" x14ac:dyDescent="0.3">
      <c r="B17" s="17"/>
      <c r="C17" s="11"/>
      <c r="E17" s="18"/>
      <c r="F17" s="19"/>
      <c r="G17" s="20"/>
    </row>
    <row r="18" spans="2:11" x14ac:dyDescent="0.3">
      <c r="B18" s="2">
        <v>100</v>
      </c>
      <c r="C18" s="23" t="s">
        <v>46</v>
      </c>
      <c r="D18" s="23"/>
      <c r="E18" s="24"/>
      <c r="F18" s="25"/>
      <c r="G18" s="26"/>
      <c r="H18" s="27">
        <f>B18*G14</f>
        <v>1.0156437735317735E-3</v>
      </c>
      <c r="I18" s="28" t="s">
        <v>17</v>
      </c>
      <c r="J18" s="28"/>
    </row>
    <row r="19" spans="2:11" x14ac:dyDescent="0.3">
      <c r="B19" s="29"/>
      <c r="C19" s="53" t="s">
        <v>20</v>
      </c>
      <c r="D19" s="55">
        <f>1*H18/B18</f>
        <v>1.0156437735317734E-5</v>
      </c>
      <c r="E19" s="54" t="s">
        <v>19</v>
      </c>
      <c r="F19" s="30"/>
      <c r="G19" s="31"/>
      <c r="H19" s="32"/>
      <c r="I19" s="33"/>
      <c r="J19" s="33"/>
      <c r="K19" s="34"/>
    </row>
    <row r="20" spans="2:11" x14ac:dyDescent="0.3">
      <c r="B20" s="35" t="s">
        <v>18</v>
      </c>
      <c r="C20" s="36"/>
      <c r="D20" s="37"/>
      <c r="E20" s="38"/>
      <c r="F20" s="39"/>
      <c r="G20" s="40"/>
      <c r="H20" s="41"/>
      <c r="I20" s="36"/>
      <c r="J20" s="42"/>
    </row>
    <row r="21" spans="2:11" ht="7.2" customHeight="1" x14ac:dyDescent="0.3"/>
    <row r="22" spans="2:11" s="44" customFormat="1" x14ac:dyDescent="0.3">
      <c r="B22" s="43">
        <f>-B14/B15</f>
        <v>10.319999999999999</v>
      </c>
      <c r="C22" s="44" t="s">
        <v>12</v>
      </c>
    </row>
    <row r="23" spans="2:11" s="44" customFormat="1" x14ac:dyDescent="0.3">
      <c r="B23" s="45">
        <f>B10/B9</f>
        <v>0</v>
      </c>
      <c r="C23" s="44" t="s">
        <v>7</v>
      </c>
    </row>
    <row r="24" spans="2:11" s="44" customFormat="1" x14ac:dyDescent="0.3">
      <c r="B24" s="87">
        <f>B14</f>
        <v>1.6991720331186571</v>
      </c>
      <c r="C24" s="44" t="s">
        <v>35</v>
      </c>
      <c r="E24" s="61">
        <f>B24*E10</f>
        <v>0</v>
      </c>
      <c r="F24" s="44" t="s">
        <v>11</v>
      </c>
    </row>
    <row r="25" spans="2:11" s="44" customFormat="1" x14ac:dyDescent="0.3">
      <c r="B25" s="62"/>
      <c r="E25" s="61"/>
    </row>
    <row r="26" spans="2:11" s="44" customFormat="1" x14ac:dyDescent="0.3">
      <c r="B26" s="45" t="s">
        <v>22</v>
      </c>
    </row>
    <row r="27" spans="2:11" s="44" customFormat="1" x14ac:dyDescent="0.3">
      <c r="B27" s="45" t="s">
        <v>23</v>
      </c>
    </row>
    <row r="28" spans="2:11" s="44" customFormat="1" x14ac:dyDescent="0.3">
      <c r="B28" s="43" t="s">
        <v>4</v>
      </c>
    </row>
    <row r="29" spans="2:11" s="44" customFormat="1" x14ac:dyDescent="0.3">
      <c r="B29" s="43" t="s">
        <v>3</v>
      </c>
    </row>
    <row r="30" spans="2:11" s="47" customFormat="1" x14ac:dyDescent="0.3">
      <c r="B30" s="46" t="s">
        <v>21</v>
      </c>
    </row>
    <row r="31" spans="2:11" s="49" customFormat="1" ht="12" x14ac:dyDescent="0.25">
      <c r="B31" s="48" t="s">
        <v>8</v>
      </c>
    </row>
    <row r="32" spans="2:11" s="51" customFormat="1" x14ac:dyDescent="0.3">
      <c r="B32" s="50"/>
    </row>
    <row r="33" spans="2:9" s="51" customFormat="1" x14ac:dyDescent="0.3">
      <c r="B33" s="50"/>
    </row>
    <row r="34" spans="2:9" s="51" customFormat="1" x14ac:dyDescent="0.3">
      <c r="B34" s="50"/>
    </row>
    <row r="35" spans="2:9" s="51" customFormat="1" x14ac:dyDescent="0.3">
      <c r="B35" s="50"/>
    </row>
    <row r="36" spans="2:9" s="51" customFormat="1" x14ac:dyDescent="0.3">
      <c r="B36" s="50"/>
    </row>
    <row r="37" spans="2:9" s="11" customFormat="1" x14ac:dyDescent="0.3">
      <c r="B37" s="11" t="s">
        <v>9</v>
      </c>
    </row>
    <row r="38" spans="2:9" ht="6" customHeight="1" x14ac:dyDescent="0.3"/>
    <row r="39" spans="2:9" ht="87.6" customHeight="1" x14ac:dyDescent="0.3">
      <c r="B39" s="103" t="s">
        <v>0</v>
      </c>
      <c r="C39" s="103"/>
      <c r="D39" s="103"/>
      <c r="E39" s="103"/>
      <c r="F39" s="103"/>
      <c r="G39" s="103"/>
      <c r="H39" s="103"/>
      <c r="I39" s="103"/>
    </row>
    <row r="40" spans="2:9" ht="6.6" customHeight="1" x14ac:dyDescent="0.3">
      <c r="B40" s="52"/>
    </row>
    <row r="41" spans="2:9" ht="61.2" customHeight="1" x14ac:dyDescent="0.3">
      <c r="B41" s="103" t="s">
        <v>16</v>
      </c>
      <c r="C41" s="103"/>
      <c r="D41" s="103"/>
      <c r="E41" s="103"/>
      <c r="F41" s="103"/>
      <c r="G41" s="103"/>
      <c r="H41" s="103"/>
      <c r="I41" s="103"/>
    </row>
  </sheetData>
  <sheetProtection sheet="1" objects="1" scenarios="1"/>
  <mergeCells count="3">
    <mergeCell ref="B39:I39"/>
    <mergeCell ref="B41:I41"/>
    <mergeCell ref="H2:J2"/>
  </mergeCells>
  <hyperlinks>
    <hyperlink ref="B3" r:id="rId1" xr:uid="{8856A869-AD06-4076-B7DE-9B7810A37F18}"/>
    <hyperlink ref="B31" r:id="rId2" xr:uid="{986F5655-079D-4715-9C30-E5ACE7776743}"/>
  </hyperlinks>
  <pageMargins left="0.7" right="0.7" top="0.78740157499999996" bottom="0.78740157499999996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0A27-64B8-47EE-859D-C97834B9AD6A}">
  <dimension ref="A1:L41"/>
  <sheetViews>
    <sheetView zoomScaleNormal="100" workbookViewId="0">
      <selection activeCell="D13" sqref="D13"/>
    </sheetView>
  </sheetViews>
  <sheetFormatPr baseColWidth="10" defaultRowHeight="15.6" x14ac:dyDescent="0.3"/>
  <cols>
    <col min="1" max="1" width="1.77734375" style="6" customWidth="1"/>
    <col min="2" max="2" width="9.77734375" style="6" customWidth="1"/>
    <col min="3" max="3" width="19.21875" style="6" customWidth="1"/>
    <col min="4" max="4" width="14.21875" style="6" customWidth="1"/>
    <col min="5" max="5" width="7.33203125" style="6" customWidth="1"/>
    <col min="6" max="6" width="5.77734375" style="6" customWidth="1"/>
    <col min="7" max="7" width="8.77734375" style="6" customWidth="1"/>
    <col min="8" max="8" width="3.77734375" style="6" customWidth="1"/>
    <col min="9" max="9" width="6" style="6" customWidth="1"/>
    <col min="10" max="10" width="8.109375" style="6" customWidth="1"/>
    <col min="11" max="12" width="1.77734375" style="6" customWidth="1"/>
    <col min="13" max="16384" width="11.5546875" style="6"/>
  </cols>
  <sheetData>
    <row r="1" spans="1:12" ht="7.2" customHeight="1" x14ac:dyDescent="0.3"/>
    <row r="2" spans="1:12" s="8" customFormat="1" ht="18" x14ac:dyDescent="0.35">
      <c r="B2" s="7" t="s">
        <v>40</v>
      </c>
      <c r="H2" s="104" t="s">
        <v>47</v>
      </c>
      <c r="I2" s="105"/>
      <c r="J2" s="106"/>
    </row>
    <row r="3" spans="1:12" s="10" customFormat="1" ht="14.4" x14ac:dyDescent="0.3">
      <c r="B3" s="9" t="s">
        <v>6</v>
      </c>
    </row>
    <row r="4" spans="1:12" s="8" customFormat="1" ht="9" customHeight="1" x14ac:dyDescent="0.35">
      <c r="B4" s="7"/>
    </row>
    <row r="5" spans="1:12" x14ac:dyDescent="0.3">
      <c r="B5" s="5">
        <v>43982</v>
      </c>
      <c r="D5" s="1" t="s">
        <v>1</v>
      </c>
      <c r="F5" s="11" t="s">
        <v>2</v>
      </c>
    </row>
    <row r="6" spans="1:12" ht="9.6" customHeight="1" x14ac:dyDescent="0.3"/>
    <row r="7" spans="1:12" s="71" customFormat="1" x14ac:dyDescent="0.3">
      <c r="B7" s="72">
        <v>1214</v>
      </c>
      <c r="C7" s="71" t="s">
        <v>45</v>
      </c>
      <c r="F7" s="77"/>
      <c r="G7" s="86">
        <v>0.43024400000000002</v>
      </c>
      <c r="H7" s="71" t="s">
        <v>34</v>
      </c>
      <c r="J7" s="88">
        <f>B7/G7/1000000</f>
        <v>2.8216546889671904E-3</v>
      </c>
    </row>
    <row r="8" spans="1:12" s="12" customFormat="1" x14ac:dyDescent="0.3">
      <c r="B8" s="64">
        <f>B7*E8</f>
        <v>1116.8353265869364</v>
      </c>
      <c r="C8" s="12" t="s">
        <v>29</v>
      </c>
      <c r="E8" s="13">
        <f>'Baden-Württ.'!E8</f>
        <v>0.91996320147194111</v>
      </c>
      <c r="F8" s="12" t="s">
        <v>41</v>
      </c>
    </row>
    <row r="9" spans="1:12" s="12" customFormat="1" x14ac:dyDescent="0.3">
      <c r="B9" s="85">
        <f>B14*E9</f>
        <v>0</v>
      </c>
      <c r="C9" s="12" t="s">
        <v>30</v>
      </c>
      <c r="E9" s="13">
        <f>'Baden-Württ.'!E9</f>
        <v>9.6899224806201556E-2</v>
      </c>
      <c r="F9" s="44" t="s">
        <v>31</v>
      </c>
      <c r="G9" s="14"/>
    </row>
    <row r="10" spans="1:12" s="79" customFormat="1" x14ac:dyDescent="0.3">
      <c r="B10" s="80">
        <v>0</v>
      </c>
      <c r="C10" s="79" t="s">
        <v>32</v>
      </c>
      <c r="E10" s="99" t="e">
        <f>B10/B14</f>
        <v>#DIV/0!</v>
      </c>
      <c r="F10" s="82" t="s">
        <v>14</v>
      </c>
      <c r="G10" s="83">
        <f>B10/(G7*1000000)</f>
        <v>0</v>
      </c>
      <c r="H10" s="79" t="s">
        <v>15</v>
      </c>
      <c r="L10" s="84"/>
    </row>
    <row r="11" spans="1:12" s="21" customFormat="1" x14ac:dyDescent="0.3">
      <c r="A11" s="56"/>
      <c r="B11" s="57" t="s">
        <v>36</v>
      </c>
      <c r="C11" s="56"/>
      <c r="E11" s="58"/>
      <c r="G11" s="63">
        <f>(B10*7)*G7/1000</f>
        <v>0</v>
      </c>
      <c r="H11" s="20" t="str">
        <f>IF(G11&lt;50,"d.h. unterschritten","d.h. überschritten")</f>
        <v>d.h. unterschritten</v>
      </c>
      <c r="L11" s="59"/>
    </row>
    <row r="12" spans="1:12" s="15" customFormat="1" x14ac:dyDescent="0.3">
      <c r="B12" s="4">
        <v>118</v>
      </c>
      <c r="C12" s="15" t="s">
        <v>33</v>
      </c>
      <c r="E12" s="16">
        <f>B12/B7</f>
        <v>9.7199341021416807E-2</v>
      </c>
      <c r="F12" s="14" t="s">
        <v>14</v>
      </c>
      <c r="G12" s="60">
        <f>B12/(G7*1000000)</f>
        <v>2.7426297635760175E-4</v>
      </c>
      <c r="H12" s="15" t="s">
        <v>15</v>
      </c>
    </row>
    <row r="13" spans="1:12" s="15" customFormat="1" ht="16.2" thickBot="1" x14ac:dyDescent="0.35">
      <c r="B13" s="89">
        <v>0</v>
      </c>
      <c r="C13" s="15" t="s">
        <v>44</v>
      </c>
      <c r="E13" s="16"/>
      <c r="F13" s="14"/>
      <c r="G13" s="60"/>
    </row>
    <row r="14" spans="1:12" ht="16.2" thickBot="1" x14ac:dyDescent="0.35">
      <c r="B14" s="98">
        <f>MAX(0,B7-B8-B12)</f>
        <v>0</v>
      </c>
      <c r="C14" s="91" t="s">
        <v>13</v>
      </c>
      <c r="D14" s="91"/>
      <c r="E14" s="92">
        <f>B14/B7</f>
        <v>0</v>
      </c>
      <c r="F14" s="94" t="s">
        <v>14</v>
      </c>
      <c r="G14" s="93">
        <f>B14/(G7*1000000)</f>
        <v>0</v>
      </c>
      <c r="H14" s="95" t="s">
        <v>15</v>
      </c>
      <c r="I14" s="91"/>
      <c r="J14" s="96"/>
    </row>
    <row r="15" spans="1:12" s="11" customFormat="1" x14ac:dyDescent="0.3">
      <c r="B15" s="102">
        <f>B10-B9</f>
        <v>0</v>
      </c>
      <c r="C15" s="11" t="s">
        <v>37</v>
      </c>
      <c r="E15" s="18" t="e">
        <f>-B15/B14</f>
        <v>#DIV/0!</v>
      </c>
      <c r="F15" s="11" t="s">
        <v>38</v>
      </c>
    </row>
    <row r="16" spans="1:12" x14ac:dyDescent="0.3">
      <c r="B16" s="102">
        <f>B14+B10-B9</f>
        <v>0</v>
      </c>
      <c r="C16" s="6" t="s">
        <v>10</v>
      </c>
      <c r="E16" s="22"/>
    </row>
    <row r="17" spans="2:11" ht="7.8" customHeight="1" x14ac:dyDescent="0.3">
      <c r="B17" s="17"/>
      <c r="C17" s="11"/>
      <c r="E17" s="18"/>
      <c r="F17" s="19"/>
      <c r="G17" s="20"/>
    </row>
    <row r="18" spans="2:11" x14ac:dyDescent="0.3">
      <c r="B18" s="2">
        <v>50</v>
      </c>
      <c r="C18" s="23" t="s">
        <v>46</v>
      </c>
      <c r="D18" s="23"/>
      <c r="E18" s="24"/>
      <c r="F18" s="25"/>
      <c r="G18" s="26"/>
      <c r="H18" s="27">
        <f>B18*G14</f>
        <v>0</v>
      </c>
      <c r="I18" s="28" t="s">
        <v>17</v>
      </c>
      <c r="J18" s="28"/>
    </row>
    <row r="19" spans="2:11" x14ac:dyDescent="0.3">
      <c r="B19" s="29"/>
      <c r="C19" s="53" t="s">
        <v>20</v>
      </c>
      <c r="D19" s="97">
        <f>1*H18/B18</f>
        <v>0</v>
      </c>
      <c r="E19" s="54" t="s">
        <v>19</v>
      </c>
      <c r="F19" s="30"/>
      <c r="G19" s="31"/>
      <c r="H19" s="32"/>
      <c r="I19" s="33"/>
      <c r="J19" s="33"/>
      <c r="K19" s="34"/>
    </row>
    <row r="20" spans="2:11" x14ac:dyDescent="0.3">
      <c r="B20" s="35" t="s">
        <v>18</v>
      </c>
      <c r="C20" s="36"/>
      <c r="D20" s="37"/>
      <c r="E20" s="38"/>
      <c r="F20" s="39"/>
      <c r="G20" s="40"/>
      <c r="H20" s="41"/>
      <c r="I20" s="36"/>
      <c r="J20" s="42"/>
    </row>
    <row r="21" spans="2:11" ht="7.2" customHeight="1" x14ac:dyDescent="0.3"/>
    <row r="22" spans="2:11" s="44" customFormat="1" x14ac:dyDescent="0.3">
      <c r="B22" s="43" t="e">
        <f>-B14/B15</f>
        <v>#DIV/0!</v>
      </c>
      <c r="C22" s="44" t="s">
        <v>12</v>
      </c>
    </row>
    <row r="23" spans="2:11" s="44" customFormat="1" x14ac:dyDescent="0.3">
      <c r="B23" s="45" t="e">
        <f>B10/B9</f>
        <v>#DIV/0!</v>
      </c>
      <c r="C23" s="44" t="s">
        <v>7</v>
      </c>
    </row>
    <row r="24" spans="2:11" s="44" customFormat="1" x14ac:dyDescent="0.3">
      <c r="B24" s="87">
        <f>B14</f>
        <v>0</v>
      </c>
      <c r="C24" s="44" t="s">
        <v>35</v>
      </c>
      <c r="E24" s="61" t="e">
        <f>B24*E10</f>
        <v>#DIV/0!</v>
      </c>
      <c r="F24" s="44" t="s">
        <v>11</v>
      </c>
    </row>
    <row r="25" spans="2:11" s="44" customFormat="1" x14ac:dyDescent="0.3">
      <c r="B25" s="62"/>
      <c r="E25" s="61"/>
    </row>
    <row r="26" spans="2:11" s="44" customFormat="1" x14ac:dyDescent="0.3">
      <c r="B26" s="45" t="s">
        <v>22</v>
      </c>
    </row>
    <row r="27" spans="2:11" s="44" customFormat="1" x14ac:dyDescent="0.3">
      <c r="B27" s="45" t="s">
        <v>23</v>
      </c>
    </row>
    <row r="28" spans="2:11" s="44" customFormat="1" x14ac:dyDescent="0.3">
      <c r="B28" s="43" t="s">
        <v>4</v>
      </c>
    </row>
    <row r="29" spans="2:11" s="44" customFormat="1" x14ac:dyDescent="0.3">
      <c r="B29" s="43" t="s">
        <v>3</v>
      </c>
    </row>
    <row r="30" spans="2:11" s="47" customFormat="1" x14ac:dyDescent="0.3">
      <c r="B30" s="46" t="s">
        <v>21</v>
      </c>
    </row>
    <row r="31" spans="2:11" s="49" customFormat="1" ht="12" x14ac:dyDescent="0.25">
      <c r="B31" s="48" t="s">
        <v>8</v>
      </c>
    </row>
    <row r="32" spans="2:11" s="51" customFormat="1" x14ac:dyDescent="0.3">
      <c r="B32" s="50"/>
    </row>
    <row r="33" spans="2:9" s="51" customFormat="1" x14ac:dyDescent="0.3">
      <c r="B33" s="50"/>
    </row>
    <row r="34" spans="2:9" s="51" customFormat="1" x14ac:dyDescent="0.3">
      <c r="B34" s="50"/>
    </row>
    <row r="35" spans="2:9" s="51" customFormat="1" x14ac:dyDescent="0.3">
      <c r="B35" s="50"/>
    </row>
    <row r="36" spans="2:9" s="51" customFormat="1" x14ac:dyDescent="0.3">
      <c r="B36" s="50"/>
    </row>
    <row r="37" spans="2:9" s="11" customFormat="1" x14ac:dyDescent="0.3">
      <c r="B37" s="11" t="s">
        <v>9</v>
      </c>
    </row>
    <row r="38" spans="2:9" ht="6" customHeight="1" x14ac:dyDescent="0.3"/>
    <row r="39" spans="2:9" ht="87.6" customHeight="1" x14ac:dyDescent="0.3">
      <c r="B39" s="103" t="s">
        <v>0</v>
      </c>
      <c r="C39" s="103"/>
      <c r="D39" s="103"/>
      <c r="E39" s="103"/>
      <c r="F39" s="103"/>
      <c r="G39" s="103"/>
      <c r="H39" s="103"/>
      <c r="I39" s="103"/>
    </row>
    <row r="40" spans="2:9" ht="6.6" customHeight="1" x14ac:dyDescent="0.3">
      <c r="B40" s="52"/>
    </row>
    <row r="41" spans="2:9" ht="61.2" customHeight="1" x14ac:dyDescent="0.3">
      <c r="B41" s="103" t="s">
        <v>16</v>
      </c>
      <c r="C41" s="103"/>
      <c r="D41" s="103"/>
      <c r="E41" s="103"/>
      <c r="F41" s="103"/>
      <c r="G41" s="103"/>
      <c r="H41" s="103"/>
      <c r="I41" s="103"/>
    </row>
  </sheetData>
  <sheetProtection sheet="1" objects="1" scenarios="1"/>
  <mergeCells count="3">
    <mergeCell ref="H2:J2"/>
    <mergeCell ref="B39:I39"/>
    <mergeCell ref="B41:I41"/>
  </mergeCells>
  <hyperlinks>
    <hyperlink ref="B3" r:id="rId1" xr:uid="{EB03382A-6596-40EA-ACF1-14FDC3B17E12}"/>
    <hyperlink ref="B31" r:id="rId2" xr:uid="{53AFD341-C0ED-42D5-90D9-FD4323C3E6DC}"/>
  </hyperlinks>
  <pageMargins left="0.7" right="0.7" top="0.78740157499999996" bottom="0.78740157499999996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94168-E015-470D-8E19-64F08F718FFF}">
  <dimension ref="A1:L41"/>
  <sheetViews>
    <sheetView zoomScaleNormal="100" workbookViewId="0">
      <selection activeCell="B14" sqref="B14"/>
    </sheetView>
  </sheetViews>
  <sheetFormatPr baseColWidth="10" defaultRowHeight="15.6" x14ac:dyDescent="0.3"/>
  <cols>
    <col min="1" max="1" width="1.77734375" style="6" customWidth="1"/>
    <col min="2" max="2" width="9.77734375" style="6" customWidth="1"/>
    <col min="3" max="3" width="19.21875" style="6" customWidth="1"/>
    <col min="4" max="4" width="14.21875" style="6" customWidth="1"/>
    <col min="5" max="5" width="7.33203125" style="6" customWidth="1"/>
    <col min="6" max="6" width="5.77734375" style="6" customWidth="1"/>
    <col min="7" max="7" width="8.77734375" style="6" customWidth="1"/>
    <col min="8" max="8" width="3.77734375" style="6" customWidth="1"/>
    <col min="9" max="9" width="6" style="6" customWidth="1"/>
    <col min="10" max="10" width="8.109375" style="6" customWidth="1"/>
    <col min="11" max="12" width="1.77734375" style="6" customWidth="1"/>
    <col min="13" max="16384" width="11.5546875" style="6"/>
  </cols>
  <sheetData>
    <row r="1" spans="1:12" ht="7.2" customHeight="1" x14ac:dyDescent="0.3"/>
    <row r="2" spans="1:12" s="8" customFormat="1" ht="18" x14ac:dyDescent="0.35">
      <c r="B2" s="7" t="s">
        <v>40</v>
      </c>
      <c r="H2" s="104" t="s">
        <v>49</v>
      </c>
      <c r="I2" s="105"/>
      <c r="J2" s="106"/>
    </row>
    <row r="3" spans="1:12" s="10" customFormat="1" ht="14.4" x14ac:dyDescent="0.3">
      <c r="B3" s="9" t="s">
        <v>6</v>
      </c>
    </row>
    <row r="4" spans="1:12" s="8" customFormat="1" ht="9" customHeight="1" x14ac:dyDescent="0.35">
      <c r="B4" s="7"/>
    </row>
    <row r="5" spans="1:12" x14ac:dyDescent="0.3">
      <c r="B5" s="5">
        <v>43983</v>
      </c>
      <c r="D5" s="1" t="s">
        <v>1</v>
      </c>
      <c r="F5" s="11" t="s">
        <v>2</v>
      </c>
    </row>
    <row r="6" spans="1:12" ht="9.6" customHeight="1" x14ac:dyDescent="0.3"/>
    <row r="7" spans="1:12" s="71" customFormat="1" x14ac:dyDescent="0.3">
      <c r="B7" s="72">
        <v>521</v>
      </c>
      <c r="C7" s="71" t="s">
        <v>45</v>
      </c>
      <c r="F7" s="77"/>
      <c r="G7" s="86">
        <v>0.262795</v>
      </c>
      <c r="H7" s="71" t="s">
        <v>34</v>
      </c>
      <c r="J7" s="88">
        <f>B7/G7/1000000</f>
        <v>1.9825339142677755E-3</v>
      </c>
    </row>
    <row r="8" spans="1:12" s="12" customFormat="1" x14ac:dyDescent="0.3">
      <c r="B8" s="64">
        <f>B7*E8</f>
        <v>479.30082796688134</v>
      </c>
      <c r="C8" s="12" t="s">
        <v>29</v>
      </c>
      <c r="E8" s="13">
        <f>'Baden-Württ.'!E8</f>
        <v>0.91996320147194111</v>
      </c>
      <c r="F8" s="12" t="s">
        <v>41</v>
      </c>
    </row>
    <row r="9" spans="1:12" s="12" customFormat="1" x14ac:dyDescent="0.3">
      <c r="B9" s="85">
        <f>B14*E9</f>
        <v>0.16464845282157531</v>
      </c>
      <c r="C9" s="12" t="s">
        <v>30</v>
      </c>
      <c r="E9" s="13">
        <f>'Baden-Württ.'!E9</f>
        <v>9.6899224806201556E-2</v>
      </c>
      <c r="F9" s="44" t="s">
        <v>31</v>
      </c>
      <c r="G9" s="14"/>
    </row>
    <row r="10" spans="1:12" s="79" customFormat="1" x14ac:dyDescent="0.3">
      <c r="B10" s="80">
        <v>0</v>
      </c>
      <c r="C10" s="79" t="s">
        <v>32</v>
      </c>
      <c r="E10" s="81">
        <f>B10/B14</f>
        <v>0</v>
      </c>
      <c r="F10" s="82" t="s">
        <v>14</v>
      </c>
      <c r="G10" s="83">
        <f>B10/(G7*1000000)</f>
        <v>0</v>
      </c>
      <c r="H10" s="79" t="s">
        <v>15</v>
      </c>
      <c r="L10" s="84"/>
    </row>
    <row r="11" spans="1:12" s="21" customFormat="1" x14ac:dyDescent="0.3">
      <c r="A11" s="56"/>
      <c r="B11" s="57" t="s">
        <v>36</v>
      </c>
      <c r="C11" s="56"/>
      <c r="E11" s="58"/>
      <c r="G11" s="63">
        <f>(B10*7)*G7/1000</f>
        <v>0</v>
      </c>
      <c r="H11" s="20" t="str">
        <f>IF(G11&lt;50,"d.h. unterschritten","d.h. überschritten")</f>
        <v>d.h. unterschritten</v>
      </c>
      <c r="L11" s="59"/>
    </row>
    <row r="12" spans="1:12" s="15" customFormat="1" x14ac:dyDescent="0.3">
      <c r="B12" s="4">
        <v>40</v>
      </c>
      <c r="C12" s="15" t="s">
        <v>33</v>
      </c>
      <c r="E12" s="16">
        <f>B12/B7</f>
        <v>7.6775431861804216E-2</v>
      </c>
      <c r="F12" s="14" t="s">
        <v>14</v>
      </c>
      <c r="G12" s="60">
        <f>B12/(G7*1000000)</f>
        <v>1.5220989744858159E-4</v>
      </c>
      <c r="H12" s="15" t="s">
        <v>15</v>
      </c>
    </row>
    <row r="13" spans="1:12" s="15" customFormat="1" ht="16.2" thickBot="1" x14ac:dyDescent="0.35">
      <c r="B13" s="89">
        <v>0</v>
      </c>
      <c r="C13" s="15" t="s">
        <v>44</v>
      </c>
      <c r="E13" s="16"/>
      <c r="F13" s="14"/>
      <c r="G13" s="60"/>
    </row>
    <row r="14" spans="1:12" s="11" customFormat="1" ht="16.2" thickBot="1" x14ac:dyDescent="0.35">
      <c r="B14" s="90">
        <f>B7-B8-B12</f>
        <v>1.6991720331186571</v>
      </c>
      <c r="C14" s="91" t="s">
        <v>13</v>
      </c>
      <c r="D14" s="91"/>
      <c r="E14" s="92">
        <f>B14/B7</f>
        <v>3.26136666625462E-3</v>
      </c>
      <c r="F14" s="94" t="s">
        <v>14</v>
      </c>
      <c r="G14" s="93">
        <f>B14/(G7*1000000)</f>
        <v>6.4657700227122174E-6</v>
      </c>
      <c r="H14" s="95" t="s">
        <v>15</v>
      </c>
      <c r="I14" s="91"/>
      <c r="J14" s="96"/>
    </row>
    <row r="15" spans="1:12" s="11" customFormat="1" x14ac:dyDescent="0.3">
      <c r="B15" s="17">
        <f>B10-B9</f>
        <v>-0.16464845282157531</v>
      </c>
      <c r="C15" s="11" t="s">
        <v>37</v>
      </c>
      <c r="E15" s="18">
        <f>-B15/B14</f>
        <v>9.6899224806201556E-2</v>
      </c>
      <c r="F15" s="11" t="s">
        <v>38</v>
      </c>
    </row>
    <row r="16" spans="1:12" x14ac:dyDescent="0.3">
      <c r="B16" s="17">
        <f>B14+B10-B9</f>
        <v>1.5345235802970818</v>
      </c>
      <c r="C16" s="6" t="s">
        <v>10</v>
      </c>
      <c r="E16" s="22"/>
    </row>
    <row r="17" spans="2:11" ht="7.8" customHeight="1" x14ac:dyDescent="0.3">
      <c r="B17" s="17"/>
      <c r="C17" s="11"/>
      <c r="E17" s="18"/>
      <c r="F17" s="19"/>
      <c r="G17" s="20"/>
    </row>
    <row r="18" spans="2:11" x14ac:dyDescent="0.3">
      <c r="B18" s="2">
        <v>1000</v>
      </c>
      <c r="C18" s="23" t="s">
        <v>46</v>
      </c>
      <c r="D18" s="23"/>
      <c r="E18" s="24"/>
      <c r="F18" s="25"/>
      <c r="G18" s="26"/>
      <c r="H18" s="27">
        <f>B18*G14</f>
        <v>6.4657700227122175E-3</v>
      </c>
      <c r="I18" s="28" t="s">
        <v>17</v>
      </c>
      <c r="J18" s="28"/>
    </row>
    <row r="19" spans="2:11" x14ac:dyDescent="0.3">
      <c r="B19" s="29"/>
      <c r="C19" s="53" t="s">
        <v>20</v>
      </c>
      <c r="D19" s="55">
        <f>1*H18/B18</f>
        <v>6.4657700227122174E-6</v>
      </c>
      <c r="E19" s="54" t="s">
        <v>19</v>
      </c>
      <c r="F19" s="30"/>
      <c r="G19" s="31"/>
      <c r="H19" s="32"/>
      <c r="I19" s="33"/>
      <c r="J19" s="33"/>
      <c r="K19" s="34"/>
    </row>
    <row r="20" spans="2:11" x14ac:dyDescent="0.3">
      <c r="B20" s="35" t="s">
        <v>18</v>
      </c>
      <c r="C20" s="36"/>
      <c r="D20" s="37"/>
      <c r="E20" s="38"/>
      <c r="F20" s="39"/>
      <c r="G20" s="40"/>
      <c r="H20" s="41"/>
      <c r="I20" s="36"/>
      <c r="J20" s="42"/>
    </row>
    <row r="21" spans="2:11" ht="7.2" customHeight="1" x14ac:dyDescent="0.3"/>
    <row r="22" spans="2:11" s="44" customFormat="1" x14ac:dyDescent="0.3">
      <c r="B22" s="43">
        <f>-B14/B15</f>
        <v>10.319999999999999</v>
      </c>
      <c r="C22" s="44" t="s">
        <v>12</v>
      </c>
    </row>
    <row r="23" spans="2:11" s="44" customFormat="1" x14ac:dyDescent="0.3">
      <c r="B23" s="45">
        <f>B10/B9</f>
        <v>0</v>
      </c>
      <c r="C23" s="44" t="s">
        <v>7</v>
      </c>
    </row>
    <row r="24" spans="2:11" s="44" customFormat="1" x14ac:dyDescent="0.3">
      <c r="B24" s="87">
        <f>B14</f>
        <v>1.6991720331186571</v>
      </c>
      <c r="C24" s="44" t="s">
        <v>35</v>
      </c>
      <c r="E24" s="61">
        <f>B24*E10</f>
        <v>0</v>
      </c>
      <c r="F24" s="44" t="s">
        <v>11</v>
      </c>
    </row>
    <row r="25" spans="2:11" s="44" customFormat="1" x14ac:dyDescent="0.3">
      <c r="B25" s="62"/>
      <c r="E25" s="61"/>
    </row>
    <row r="26" spans="2:11" s="44" customFormat="1" x14ac:dyDescent="0.3">
      <c r="B26" s="45" t="s">
        <v>22</v>
      </c>
    </row>
    <row r="27" spans="2:11" s="44" customFormat="1" x14ac:dyDescent="0.3">
      <c r="B27" s="45" t="s">
        <v>23</v>
      </c>
    </row>
    <row r="28" spans="2:11" s="44" customFormat="1" x14ac:dyDescent="0.3">
      <c r="B28" s="43" t="s">
        <v>4</v>
      </c>
    </row>
    <row r="29" spans="2:11" s="44" customFormat="1" x14ac:dyDescent="0.3">
      <c r="B29" s="43" t="s">
        <v>3</v>
      </c>
    </row>
    <row r="30" spans="2:11" s="47" customFormat="1" x14ac:dyDescent="0.3">
      <c r="B30" s="46" t="s">
        <v>21</v>
      </c>
    </row>
    <row r="31" spans="2:11" s="49" customFormat="1" ht="12" x14ac:dyDescent="0.25">
      <c r="B31" s="48" t="s">
        <v>8</v>
      </c>
    </row>
    <row r="32" spans="2:11" s="51" customFormat="1" x14ac:dyDescent="0.3">
      <c r="B32" s="50"/>
    </row>
    <row r="33" spans="2:9" s="51" customFormat="1" x14ac:dyDescent="0.3">
      <c r="B33" s="50"/>
    </row>
    <row r="34" spans="2:9" s="51" customFormat="1" x14ac:dyDescent="0.3">
      <c r="B34" s="50"/>
    </row>
    <row r="35" spans="2:9" s="51" customFormat="1" x14ac:dyDescent="0.3">
      <c r="B35" s="50"/>
    </row>
    <row r="36" spans="2:9" s="51" customFormat="1" x14ac:dyDescent="0.3">
      <c r="B36" s="50"/>
    </row>
    <row r="37" spans="2:9" s="11" customFormat="1" x14ac:dyDescent="0.3">
      <c r="B37" s="11" t="s">
        <v>9</v>
      </c>
    </row>
    <row r="38" spans="2:9" ht="6" customHeight="1" x14ac:dyDescent="0.3"/>
    <row r="39" spans="2:9" ht="87.6" customHeight="1" x14ac:dyDescent="0.3">
      <c r="B39" s="103" t="s">
        <v>0</v>
      </c>
      <c r="C39" s="103"/>
      <c r="D39" s="103"/>
      <c r="E39" s="103"/>
      <c r="F39" s="103"/>
      <c r="G39" s="103"/>
      <c r="H39" s="103"/>
      <c r="I39" s="103"/>
    </row>
    <row r="40" spans="2:9" ht="6.6" customHeight="1" x14ac:dyDescent="0.3">
      <c r="B40" s="52"/>
    </row>
    <row r="41" spans="2:9" ht="61.2" customHeight="1" x14ac:dyDescent="0.3">
      <c r="B41" s="103" t="s">
        <v>16</v>
      </c>
      <c r="C41" s="103"/>
      <c r="D41" s="103"/>
      <c r="E41" s="103"/>
      <c r="F41" s="103"/>
      <c r="G41" s="103"/>
      <c r="H41" s="103"/>
      <c r="I41" s="103"/>
    </row>
  </sheetData>
  <sheetProtection sheet="1" objects="1" scenarios="1"/>
  <mergeCells count="3">
    <mergeCell ref="H2:J2"/>
    <mergeCell ref="B39:I39"/>
    <mergeCell ref="B41:I41"/>
  </mergeCells>
  <hyperlinks>
    <hyperlink ref="B3" r:id="rId1" xr:uid="{195CA5F5-651A-4BFF-BD8F-41ABEAA3A2AF}"/>
    <hyperlink ref="B31" r:id="rId2" xr:uid="{97424030-7834-432B-AF34-16E7F5AB52F1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Deutschland</vt:lpstr>
      <vt:lpstr>Baden-Württ.</vt:lpstr>
      <vt:lpstr> Landkr. EM</vt:lpstr>
      <vt:lpstr> Kreis Y</vt:lpstr>
      <vt:lpstr>Kreis 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Künstle</dc:creator>
  <cp:lastModifiedBy>Künstle</cp:lastModifiedBy>
  <cp:lastPrinted>2020-05-23T12:52:11Z</cp:lastPrinted>
  <dcterms:created xsi:type="dcterms:W3CDTF">2020-04-26T20:14:34Z</dcterms:created>
  <dcterms:modified xsi:type="dcterms:W3CDTF">2020-06-01T18:32:38Z</dcterms:modified>
</cp:coreProperties>
</file>