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ens\Documents\Albrecht\Finanzen und Rechner\"/>
    </mc:Choice>
  </mc:AlternateContent>
  <xr:revisionPtr revIDLastSave="0" documentId="13_ncr:1_{15675905-7EEC-418C-89BB-B83C0B20882F}" xr6:coauthVersionLast="47" xr6:coauthVersionMax="47" xr10:uidLastSave="{00000000-0000-0000-0000-000000000000}"/>
  <bookViews>
    <workbookView xWindow="36" yWindow="60" windowWidth="22848" windowHeight="12252" activeTab="1" xr2:uid="{00000000-000D-0000-FFFF-FFFF00000000}"/>
  </bookViews>
  <sheets>
    <sheet name="Monatseinkünfte" sheetId="1" r:id="rId1"/>
    <sheet name="Verm" sheetId="2" r:id="rId2"/>
    <sheet name="Ver ohne" sheetId="5" r:id="rId3"/>
    <sheet name="leer" sheetId="3" r:id="rId4"/>
  </sheets>
  <calcPr calcId="191029"/>
</workbook>
</file>

<file path=xl/calcChain.xml><?xml version="1.0" encoding="utf-8"?>
<calcChain xmlns="http://schemas.openxmlformats.org/spreadsheetml/2006/main">
  <c r="D13" i="2" l="1"/>
  <c r="D7" i="2"/>
  <c r="D38" i="2"/>
  <c r="C31" i="2"/>
  <c r="D31" i="2" s="1"/>
  <c r="D27" i="5"/>
  <c r="D25" i="5"/>
  <c r="C25" i="5"/>
  <c r="D11" i="5"/>
  <c r="D37" i="5" s="1"/>
  <c r="C26" i="2"/>
  <c r="D26" i="2" s="1"/>
  <c r="B53" i="1"/>
  <c r="B54" i="1"/>
  <c r="B38" i="1"/>
  <c r="B44" i="1"/>
  <c r="B23" i="1"/>
  <c r="D36" i="2"/>
  <c r="D35" i="2"/>
  <c r="D34" i="2"/>
  <c r="D33" i="2"/>
  <c r="D12" i="2"/>
  <c r="B41" i="1"/>
  <c r="B40" i="1"/>
  <c r="B39" i="1"/>
  <c r="B37" i="1"/>
  <c r="B43" i="1"/>
  <c r="B42" i="1"/>
  <c r="B36" i="1"/>
  <c r="B12" i="1"/>
  <c r="B21" i="1"/>
  <c r="B35" i="1"/>
  <c r="D32" i="2"/>
  <c r="D29" i="2"/>
  <c r="D30" i="2"/>
  <c r="B30" i="1"/>
  <c r="B20" i="1"/>
  <c r="B9" i="1"/>
  <c r="B22" i="1"/>
  <c r="B25" i="1"/>
  <c r="B46" i="1"/>
  <c r="B56" i="1"/>
  <c r="D40" i="2" l="1"/>
  <c r="D4" i="2"/>
  <c r="E7" i="2" s="1"/>
  <c r="D4" i="5"/>
  <c r="E39" i="2" l="1"/>
  <c r="E38" i="2"/>
  <c r="E19" i="2"/>
  <c r="E27" i="5"/>
  <c r="E22" i="5"/>
  <c r="E18" i="5"/>
  <c r="E14" i="5"/>
  <c r="E6" i="5"/>
  <c r="E25" i="5"/>
  <c r="E23" i="5"/>
  <c r="E11" i="5"/>
  <c r="E21" i="5"/>
  <c r="E17" i="5"/>
  <c r="E13" i="5"/>
  <c r="E9" i="5"/>
  <c r="E5" i="5"/>
  <c r="E19" i="5"/>
  <c r="E7" i="5"/>
  <c r="E26" i="5"/>
  <c r="E24" i="5"/>
  <c r="E20" i="5"/>
  <c r="E16" i="5"/>
  <c r="E12" i="5"/>
  <c r="E8" i="5"/>
  <c r="E15" i="5"/>
  <c r="E36" i="2"/>
  <c r="E18" i="2"/>
  <c r="E27" i="2"/>
  <c r="E12" i="2"/>
  <c r="E23" i="2"/>
  <c r="E15" i="2"/>
  <c r="E35" i="2"/>
  <c r="E9" i="2"/>
  <c r="E14" i="2"/>
  <c r="E22" i="2"/>
  <c r="E8" i="2"/>
  <c r="E33" i="2"/>
  <c r="E37" i="2"/>
  <c r="E5" i="2"/>
  <c r="E32" i="2"/>
  <c r="E28" i="2"/>
  <c r="E30" i="2"/>
  <c r="E29" i="2"/>
  <c r="E21" i="2"/>
  <c r="E17" i="2"/>
  <c r="E20" i="2"/>
  <c r="E16" i="2"/>
  <c r="E26" i="2"/>
  <c r="E10" i="2"/>
  <c r="E34" i="2"/>
  <c r="E6" i="2"/>
  <c r="E31" i="2"/>
  <c r="E24" i="2"/>
  <c r="E13" i="2"/>
  <c r="E25" i="2"/>
  <c r="E40" i="2" l="1"/>
  <c r="E37" i="5"/>
</calcChain>
</file>

<file path=xl/sharedStrings.xml><?xml version="1.0" encoding="utf-8"?>
<sst xmlns="http://schemas.openxmlformats.org/spreadsheetml/2006/main" count="256" uniqueCount="131">
  <si>
    <t>Betriebsrente DGB</t>
  </si>
  <si>
    <t>Betriebsrente KZVK</t>
  </si>
  <si>
    <t>Euro</t>
  </si>
  <si>
    <t>SV-Rente der DRV</t>
  </si>
  <si>
    <t>Courtagen der Kölner Pensionskasse VVaG</t>
  </si>
  <si>
    <t>Martin</t>
  </si>
  <si>
    <t>Überschuss monatlich</t>
  </si>
  <si>
    <t>Strom OG</t>
  </si>
  <si>
    <t>Hausverwaltung Ganz</t>
  </si>
  <si>
    <t>Zins und Tilgung</t>
  </si>
  <si>
    <t>Strom EG</t>
  </si>
  <si>
    <t>Grundsteuer 36,36</t>
  </si>
  <si>
    <t>Albrecht</t>
  </si>
  <si>
    <t>Grundsteuer 130,14 (beide?)</t>
  </si>
  <si>
    <r>
      <t xml:space="preserve">Mieten Ringsheim </t>
    </r>
    <r>
      <rPr>
        <sz val="12"/>
        <rFont val="Arial"/>
        <family val="2"/>
      </rPr>
      <t>Dachgeschoss</t>
    </r>
  </si>
  <si>
    <t>Obergeschoss</t>
  </si>
  <si>
    <t>Erdgeschoss</t>
  </si>
  <si>
    <t>Wirtschaftsgebäude und Parkplatz</t>
  </si>
  <si>
    <t>Steuervorauszahlungen</t>
  </si>
  <si>
    <t xml:space="preserve">Regelmäßige Einkünfte und Ausgaben </t>
  </si>
  <si>
    <r>
      <t xml:space="preserve">Miete Herbolzheim, </t>
    </r>
    <r>
      <rPr>
        <sz val="12"/>
        <rFont val="Arial"/>
        <family val="2"/>
      </rPr>
      <t>Rheinhausenstraße</t>
    </r>
  </si>
  <si>
    <r>
      <t xml:space="preserve">Miete Herbolzheim, </t>
    </r>
    <r>
      <rPr>
        <sz val="12"/>
        <rFont val="Arial"/>
        <family val="2"/>
      </rPr>
      <t>Feldbergstraße</t>
    </r>
  </si>
  <si>
    <t>Wasser, Abwasser</t>
  </si>
  <si>
    <t>regelmäßige Ausgaben</t>
  </si>
  <si>
    <t>Ausgaben gesamt</t>
  </si>
  <si>
    <t>Telefon</t>
  </si>
  <si>
    <t>Haushalt/Traudel</t>
  </si>
  <si>
    <t>Netto-Mieten gesamt</t>
  </si>
  <si>
    <t>Netto-Renten gesamt</t>
  </si>
  <si>
    <t>wieviel</t>
  </si>
  <si>
    <t>Girokonto</t>
  </si>
  <si>
    <t>Tagesgeld</t>
  </si>
  <si>
    <t>Wertpapierdepot</t>
  </si>
  <si>
    <t>Volksbank</t>
  </si>
  <si>
    <t>Genossenanteil</t>
  </si>
  <si>
    <t>Restdarlehen v.100.000</t>
  </si>
  <si>
    <t>ca.</t>
  </si>
  <si>
    <t xml:space="preserve">Windpark Beteiligung </t>
  </si>
  <si>
    <t>Schönau</t>
  </si>
  <si>
    <t>Herbolzheim</t>
  </si>
  <si>
    <t>Werte</t>
  </si>
  <si>
    <t>hunderte</t>
  </si>
  <si>
    <t>gr.Schließfach</t>
  </si>
  <si>
    <t>kl.Schließfach</t>
  </si>
  <si>
    <t>Haus Traudel</t>
  </si>
  <si>
    <t>Freiburg</t>
  </si>
  <si>
    <t>Ringsheim</t>
  </si>
  <si>
    <t>gesamt</t>
  </si>
  <si>
    <t>EUR</t>
  </si>
  <si>
    <t>p.wetzel@ews-schoenau.de</t>
  </si>
  <si>
    <t>info@udi.de</t>
  </si>
  <si>
    <t>Nürnberg</t>
  </si>
  <si>
    <t>UDI Festzins 14</t>
  </si>
  <si>
    <t>UDI Festzins 12</t>
  </si>
  <si>
    <t>Bürger-Energiegenossenschaft</t>
  </si>
  <si>
    <t>info@oekostrom-freiburg.de</t>
  </si>
  <si>
    <t>Spardabank FR</t>
  </si>
  <si>
    <t>Targobank FR</t>
  </si>
  <si>
    <t>BHW-Bausparvertrag 3</t>
  </si>
  <si>
    <t>BHW-Bausparvertrag 4</t>
  </si>
  <si>
    <t>Hameln/FR</t>
  </si>
  <si>
    <t>0761 / 15678134</t>
  </si>
  <si>
    <t>Jonas.Siefert@targobank.de</t>
  </si>
  <si>
    <t>and. Münzen</t>
  </si>
  <si>
    <t>bekannt</t>
  </si>
  <si>
    <t>Filiale Herbolzheim</t>
  </si>
  <si>
    <t>kontakt@sparda-bw.de</t>
  </si>
  <si>
    <t>Efringen-Kirchen</t>
  </si>
  <si>
    <t>Silberunzen ca</t>
  </si>
  <si>
    <t>Grundstück ar</t>
  </si>
  <si>
    <t>Ganz Immobilien</t>
  </si>
  <si>
    <t>Traudel</t>
  </si>
  <si>
    <t>zuständig</t>
  </si>
  <si>
    <t>wo angelegt</t>
  </si>
  <si>
    <t>Eigentumswohnung 65² 1/2</t>
  </si>
  <si>
    <t>Martin selbst</t>
  </si>
  <si>
    <t>Müllentsorgung</t>
  </si>
  <si>
    <t>BfW Ritter</t>
  </si>
  <si>
    <t>Abfallgebühren</t>
  </si>
  <si>
    <t xml:space="preserve">Schönwald, Gäste über Booking.com </t>
  </si>
  <si>
    <t>Kapitaleinkünfte Targobank lt. Steuerbescheinigung</t>
  </si>
  <si>
    <t>aus 15.000 EUR EWS-Beteiligung</t>
  </si>
  <si>
    <t>Gesamteinkünfte im Monat</t>
  </si>
  <si>
    <t>Grundsteuer</t>
  </si>
  <si>
    <t>aus 5.000 Bürger-Energie Herbolzheim</t>
  </si>
  <si>
    <t>Grobe Vermögensaufstellung von Albrecht Künstle ohne Ehefrau Waltraud</t>
  </si>
  <si>
    <t>Geld- und Sachanlagen</t>
  </si>
  <si>
    <t>Stück</t>
  </si>
  <si>
    <t>Gold, Barren</t>
  </si>
  <si>
    <t>Silber, KG-Münzen</t>
  </si>
  <si>
    <t>Gemarkung Rheinhausen, Martin vermacht</t>
  </si>
  <si>
    <t>Gemarkung Ettenheim, Martin vermacht</t>
  </si>
  <si>
    <t>EWS, Gesellschafter</t>
  </si>
  <si>
    <t xml:space="preserve">klomfass@stadt-herbolzheim.de </t>
  </si>
  <si>
    <t>Selbst, auch Martin</t>
  </si>
  <si>
    <t>Strom EWS</t>
  </si>
  <si>
    <t>aus 20.000 UDI-Anlagen</t>
  </si>
  <si>
    <t>aus 5.000 UDI-Anlagen</t>
  </si>
  <si>
    <t>BHW</t>
  </si>
  <si>
    <t>Kapitaleinkünfte gesamt</t>
  </si>
  <si>
    <t>Volksbank aus Anteile</t>
  </si>
  <si>
    <t>Spardabank aus 3 Anteilen</t>
  </si>
  <si>
    <t>Bohrerhof GmbH</t>
  </si>
  <si>
    <t>Hartheim-Feldkirch</t>
  </si>
  <si>
    <t>info@bohrerhof.de</t>
  </si>
  <si>
    <t>von</t>
  </si>
  <si>
    <t>Gas</t>
  </si>
  <si>
    <t>gelöscht</t>
  </si>
  <si>
    <t>Windpark, kein Darlehen mehr</t>
  </si>
  <si>
    <t>Eigentumswohnung Martin überschrieben</t>
  </si>
  <si>
    <t>Elternhaus, 3 Wohn.+Wirtsch.gebäude</t>
  </si>
  <si>
    <t xml:space="preserve">Darlehenszinsen Windpark </t>
  </si>
  <si>
    <t>Geschäftsanteile 30 a 52</t>
  </si>
  <si>
    <t>VISA-Konto</t>
  </si>
  <si>
    <t>VISA</t>
  </si>
  <si>
    <t>Rolle 10er</t>
  </si>
  <si>
    <t>Rolle 5er</t>
  </si>
  <si>
    <t>Bohrerhof</t>
  </si>
  <si>
    <t>1.2.2022</t>
  </si>
  <si>
    <t>Hartheim-Feldk.</t>
  </si>
  <si>
    <t>Schweizer Franken</t>
  </si>
  <si>
    <t>Elternhaus, 3 Wohn.+Wirtsch.gebäude, Martin</t>
  </si>
  <si>
    <t>150?</t>
  </si>
  <si>
    <t>Festgeld</t>
  </si>
  <si>
    <t>Bargeld</t>
  </si>
  <si>
    <t>Rollen 25er</t>
  </si>
  <si>
    <t>Rolle 20er</t>
  </si>
  <si>
    <t>Gedenk. 5, 10, 20</t>
  </si>
  <si>
    <t>Tilgung 375 / Monat eingeben</t>
  </si>
  <si>
    <t>Restdarlehen 100 bzw. 50.000</t>
  </si>
  <si>
    <t xml:space="preserve">Windpark Beteiligung ???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</si>
</sst>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.0"/>
  </numFmts>
  <fonts count="20" x14ac:knownFonts="1">
    <font>
      <sz val="10"/>
      <name val="Arial"/>
    </font>
    <font>
      <sz val="10"/>
      <name val="Arial"/>
    </font>
    <font>
      <sz val="8"/>
      <name val="Arial"/>
    </font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</font>
    <font>
      <b/>
      <sz val="11"/>
      <name val="Arial"/>
      <family val="2"/>
    </font>
    <font>
      <sz val="11"/>
      <color indexed="10"/>
      <name val="Arial"/>
    </font>
    <font>
      <b/>
      <sz val="11"/>
      <color indexed="10"/>
      <name val="Arial"/>
      <family val="2"/>
    </font>
    <font>
      <u/>
      <sz val="10"/>
      <color indexed="12"/>
      <name val="Arial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14" fontId="1" fillId="0" borderId="0" xfId="0" applyNumberFormat="1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5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9" fillId="0" borderId="0" xfId="0" applyFont="1"/>
    <xf numFmtId="0" fontId="10" fillId="0" borderId="0" xfId="0" applyFont="1"/>
    <xf numFmtId="3" fontId="10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0" xfId="0" applyFont="1"/>
    <xf numFmtId="3" fontId="1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1" applyAlignment="1" applyProtection="1"/>
    <xf numFmtId="165" fontId="10" fillId="0" borderId="0" xfId="0" applyNumberFormat="1" applyFont="1"/>
    <xf numFmtId="0" fontId="11" fillId="0" borderId="0" xfId="0" applyFont="1" applyAlignment="1">
      <alignment horizontal="right"/>
    </xf>
    <xf numFmtId="49" fontId="14" fillId="0" borderId="0" xfId="0" applyNumberFormat="1" applyFont="1"/>
    <xf numFmtId="0" fontId="16" fillId="0" borderId="0" xfId="0" applyFont="1"/>
    <xf numFmtId="10" fontId="8" fillId="0" borderId="0" xfId="2" applyNumberFormat="1" applyFont="1"/>
    <xf numFmtId="0" fontId="17" fillId="0" borderId="0" xfId="0" applyFont="1"/>
    <xf numFmtId="3" fontId="17" fillId="0" borderId="0" xfId="0" applyNumberFormat="1" applyFont="1" applyAlignment="1">
      <alignment horizontal="right"/>
    </xf>
    <xf numFmtId="3" fontId="17" fillId="0" borderId="0" xfId="0" applyNumberFormat="1" applyFont="1"/>
    <xf numFmtId="0" fontId="18" fillId="0" borderId="0" xfId="0" applyFont="1"/>
    <xf numFmtId="0" fontId="13" fillId="0" borderId="0" xfId="0" applyFont="1"/>
    <xf numFmtId="3" fontId="9" fillId="0" borderId="0" xfId="0" applyNumberFormat="1" applyFont="1" applyAlignment="1">
      <alignment horizontal="right"/>
    </xf>
    <xf numFmtId="9" fontId="9" fillId="0" borderId="0" xfId="2" applyFont="1"/>
    <xf numFmtId="3" fontId="8" fillId="0" borderId="0" xfId="0" applyNumberFormat="1" applyFont="1" applyAlignment="1">
      <alignment horizontal="right"/>
    </xf>
    <xf numFmtId="10" fontId="9" fillId="0" borderId="0" xfId="2" applyNumberFormat="1" applyFont="1"/>
    <xf numFmtId="10" fontId="17" fillId="0" borderId="0" xfId="2" applyNumberFormat="1" applyFont="1"/>
    <xf numFmtId="49" fontId="18" fillId="0" borderId="0" xfId="0" applyNumberFormat="1" applyFont="1" applyAlignment="1">
      <alignment horizontal="right"/>
    </xf>
    <xf numFmtId="17" fontId="7" fillId="0" borderId="0" xfId="0" applyNumberFormat="1" applyFont="1"/>
    <xf numFmtId="0" fontId="19" fillId="0" borderId="0" xfId="1" applyFont="1" applyAlignment="1" applyProtection="1"/>
    <xf numFmtId="0" fontId="15" fillId="0" borderId="0" xfId="0" applyFont="1" applyAlignment="1">
      <alignment horizontal="right"/>
    </xf>
    <xf numFmtId="4" fontId="10" fillId="0" borderId="0" xfId="0" applyNumberFormat="1" applyFont="1" applyAlignment="1">
      <alignment horizontal="right"/>
    </xf>
    <xf numFmtId="14" fontId="18" fillId="0" borderId="0" xfId="0" applyNumberFormat="1" applyFont="1" applyAlignment="1">
      <alignment horizontal="right"/>
    </xf>
  </cellXfs>
  <cellStyles count="3">
    <cellStyle name="Link" xfId="1" builtinId="8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lomfass@stadt-herbolzheim.de" TargetMode="External"/><Relationship Id="rId3" Type="http://schemas.openxmlformats.org/officeDocument/2006/relationships/hyperlink" Target="mailto:info@oekostrom-freiburg.de" TargetMode="External"/><Relationship Id="rId7" Type="http://schemas.openxmlformats.org/officeDocument/2006/relationships/hyperlink" Target="mailto:Jonas.Siefert@targobank.de" TargetMode="External"/><Relationship Id="rId2" Type="http://schemas.openxmlformats.org/officeDocument/2006/relationships/hyperlink" Target="mailto:info@udi.de" TargetMode="External"/><Relationship Id="rId1" Type="http://schemas.openxmlformats.org/officeDocument/2006/relationships/hyperlink" Target="mailto:p.wetzel@ews-schoenau.de" TargetMode="External"/><Relationship Id="rId6" Type="http://schemas.openxmlformats.org/officeDocument/2006/relationships/hyperlink" Target="mailto:info@udi.de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Jonas.Siefert@targobank.de" TargetMode="External"/><Relationship Id="rId10" Type="http://schemas.openxmlformats.org/officeDocument/2006/relationships/hyperlink" Target="mailto:kontakt@sparda-bw.de" TargetMode="External"/><Relationship Id="rId4" Type="http://schemas.openxmlformats.org/officeDocument/2006/relationships/hyperlink" Target="mailto:info@oekostrom-freiburg.de" TargetMode="External"/><Relationship Id="rId9" Type="http://schemas.openxmlformats.org/officeDocument/2006/relationships/hyperlink" Target="mailto:info@bohrerhof.d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lomfass@stadt-herbolzheim.de" TargetMode="External"/><Relationship Id="rId3" Type="http://schemas.openxmlformats.org/officeDocument/2006/relationships/hyperlink" Target="mailto:info@oekostrom-freiburg.de" TargetMode="External"/><Relationship Id="rId7" Type="http://schemas.openxmlformats.org/officeDocument/2006/relationships/hyperlink" Target="mailto:Jonas.Siefert@targobank.de" TargetMode="External"/><Relationship Id="rId2" Type="http://schemas.openxmlformats.org/officeDocument/2006/relationships/hyperlink" Target="mailto:info@udi.de" TargetMode="External"/><Relationship Id="rId1" Type="http://schemas.openxmlformats.org/officeDocument/2006/relationships/hyperlink" Target="mailto:p.wetzel@ews-schoenau.de" TargetMode="External"/><Relationship Id="rId6" Type="http://schemas.openxmlformats.org/officeDocument/2006/relationships/hyperlink" Target="mailto:info@udi.de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Jonas.Siefert@targobank.de" TargetMode="External"/><Relationship Id="rId10" Type="http://schemas.openxmlformats.org/officeDocument/2006/relationships/hyperlink" Target="mailto:kontakt@sparda-bw.de" TargetMode="External"/><Relationship Id="rId4" Type="http://schemas.openxmlformats.org/officeDocument/2006/relationships/hyperlink" Target="mailto:info@oekostrom-freiburg.de" TargetMode="External"/><Relationship Id="rId9" Type="http://schemas.openxmlformats.org/officeDocument/2006/relationships/hyperlink" Target="mailto:info@bohrerhof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opLeftCell="A9" workbookViewId="0">
      <selection activeCell="B53" sqref="B53"/>
    </sheetView>
  </sheetViews>
  <sheetFormatPr baseColWidth="10" defaultRowHeight="15" x14ac:dyDescent="0.25"/>
  <cols>
    <col min="1" max="1" width="3.6640625" style="1" customWidth="1"/>
    <col min="2" max="2" width="14.109375" style="11" bestFit="1" customWidth="1"/>
    <col min="3" max="3" width="3.5546875" style="1" customWidth="1"/>
    <col min="4" max="6" width="11.5546875" style="1" customWidth="1"/>
    <col min="7" max="7" width="10.109375" style="1" bestFit="1" customWidth="1"/>
    <col min="8" max="8" width="11.5546875" style="1" customWidth="1"/>
    <col min="9" max="9" width="3.44140625" style="1" customWidth="1"/>
    <col min="10" max="16384" width="11.5546875" style="1"/>
  </cols>
  <sheetData>
    <row r="1" spans="1:8" s="7" customFormat="1" ht="21" x14ac:dyDescent="0.4">
      <c r="A1" s="5" t="s">
        <v>19</v>
      </c>
      <c r="B1" s="8"/>
      <c r="H1" s="40">
        <v>44531</v>
      </c>
    </row>
    <row r="2" spans="1:8" ht="7.5" customHeight="1" x14ac:dyDescent="0.25"/>
    <row r="3" spans="1:8" ht="15.6" x14ac:dyDescent="0.3">
      <c r="B3" s="9" t="s">
        <v>2</v>
      </c>
      <c r="G3" s="3"/>
      <c r="H3" s="26"/>
    </row>
    <row r="4" spans="1:8" s="2" customFormat="1" ht="15.6" x14ac:dyDescent="0.3">
      <c r="B4" s="10">
        <v>575</v>
      </c>
      <c r="C4" s="2" t="s">
        <v>21</v>
      </c>
    </row>
    <row r="5" spans="1:8" x14ac:dyDescent="0.25">
      <c r="B5" s="11">
        <v>-38</v>
      </c>
      <c r="D5" s="1" t="s">
        <v>7</v>
      </c>
    </row>
    <row r="6" spans="1:8" x14ac:dyDescent="0.25">
      <c r="B6" s="11">
        <v>-61</v>
      </c>
      <c r="D6" s="1" t="s">
        <v>10</v>
      </c>
    </row>
    <row r="7" spans="1:8" x14ac:dyDescent="0.25">
      <c r="B7" s="11">
        <v>-24</v>
      </c>
      <c r="D7" s="1" t="s">
        <v>22</v>
      </c>
    </row>
    <row r="8" spans="1:8" x14ac:dyDescent="0.25">
      <c r="B8" s="11">
        <v>-67</v>
      </c>
      <c r="D8" s="1" t="s">
        <v>78</v>
      </c>
    </row>
    <row r="9" spans="1:8" x14ac:dyDescent="0.25">
      <c r="B9" s="11">
        <f>-130.14/3</f>
        <v>-43.379999999999995</v>
      </c>
      <c r="D9" s="1" t="s">
        <v>13</v>
      </c>
    </row>
    <row r="10" spans="1:8" s="2" customFormat="1" ht="22.8" customHeight="1" x14ac:dyDescent="0.3">
      <c r="B10" s="10">
        <v>735</v>
      </c>
      <c r="C10" s="2" t="s">
        <v>20</v>
      </c>
    </row>
    <row r="11" spans="1:8" x14ac:dyDescent="0.25">
      <c r="B11" s="11">
        <v>-223</v>
      </c>
      <c r="D11" s="1" t="s">
        <v>8</v>
      </c>
    </row>
    <row r="12" spans="1:8" x14ac:dyDescent="0.25">
      <c r="B12" s="11">
        <f>-250/12</f>
        <v>-20.833333333333332</v>
      </c>
      <c r="D12" s="1" t="s">
        <v>83</v>
      </c>
    </row>
    <row r="13" spans="1:8" s="2" customFormat="1" ht="23.4" customHeight="1" x14ac:dyDescent="0.3">
      <c r="B13" s="10">
        <v>675</v>
      </c>
      <c r="C13" s="2" t="s">
        <v>14</v>
      </c>
    </row>
    <row r="14" spans="1:8" ht="15.6" x14ac:dyDescent="0.3">
      <c r="B14" s="10">
        <v>695</v>
      </c>
      <c r="D14" s="1" t="s">
        <v>15</v>
      </c>
    </row>
    <row r="15" spans="1:8" ht="15.6" x14ac:dyDescent="0.3">
      <c r="B15" s="10">
        <v>400</v>
      </c>
      <c r="D15" s="1" t="s">
        <v>16</v>
      </c>
    </row>
    <row r="16" spans="1:8" ht="15.6" x14ac:dyDescent="0.3">
      <c r="B16" s="10">
        <v>175</v>
      </c>
      <c r="D16" s="1" t="s">
        <v>17</v>
      </c>
    </row>
    <row r="17" spans="2:4" x14ac:dyDescent="0.25">
      <c r="B17" s="11">
        <v>-400</v>
      </c>
      <c r="D17" s="1" t="s">
        <v>9</v>
      </c>
    </row>
    <row r="18" spans="2:4" x14ac:dyDescent="0.25">
      <c r="B18" s="11">
        <v>-60</v>
      </c>
      <c r="D18" s="4" t="s">
        <v>106</v>
      </c>
    </row>
    <row r="19" spans="2:4" x14ac:dyDescent="0.25">
      <c r="B19" s="11">
        <v>-22</v>
      </c>
      <c r="D19" s="4" t="s">
        <v>95</v>
      </c>
    </row>
    <row r="20" spans="2:4" x14ac:dyDescent="0.25">
      <c r="B20" s="11">
        <f>-500/12</f>
        <v>-41.666666666666664</v>
      </c>
      <c r="D20" s="1" t="s">
        <v>22</v>
      </c>
    </row>
    <row r="21" spans="2:4" x14ac:dyDescent="0.25">
      <c r="B21" s="11">
        <f>-200/12</f>
        <v>-16.666666666666668</v>
      </c>
      <c r="D21" s="1" t="s">
        <v>76</v>
      </c>
    </row>
    <row r="22" spans="2:4" x14ac:dyDescent="0.25">
      <c r="B22" s="11">
        <f>-36.36/3</f>
        <v>-12.12</v>
      </c>
      <c r="D22" s="1" t="s">
        <v>11</v>
      </c>
    </row>
    <row r="23" spans="2:4" x14ac:dyDescent="0.25">
      <c r="B23" s="11">
        <f>-(240+60+200)/12</f>
        <v>-41.666666666666664</v>
      </c>
      <c r="D23" s="1" t="s">
        <v>77</v>
      </c>
    </row>
    <row r="24" spans="2:4" s="2" customFormat="1" ht="24" customHeight="1" x14ac:dyDescent="0.3">
      <c r="B24" s="10">
        <v>0</v>
      </c>
      <c r="C24" s="2" t="s">
        <v>79</v>
      </c>
    </row>
    <row r="25" spans="2:4" s="5" customFormat="1" ht="23.4" customHeight="1" x14ac:dyDescent="0.4">
      <c r="B25" s="6">
        <f>SUM(B4:B24)</f>
        <v>2183.666666666667</v>
      </c>
      <c r="C25" s="5" t="s">
        <v>27</v>
      </c>
    </row>
    <row r="26" spans="2:4" ht="7.5" customHeight="1" x14ac:dyDescent="0.25"/>
    <row r="27" spans="2:4" x14ac:dyDescent="0.25">
      <c r="B27" s="11">
        <v>1778.17</v>
      </c>
      <c r="C27" s="1" t="s">
        <v>3</v>
      </c>
    </row>
    <row r="28" spans="2:4" x14ac:dyDescent="0.25">
      <c r="B28" s="11">
        <v>394.67</v>
      </c>
      <c r="C28" s="1" t="s">
        <v>0</v>
      </c>
    </row>
    <row r="29" spans="2:4" x14ac:dyDescent="0.25">
      <c r="B29" s="11">
        <v>301.82</v>
      </c>
      <c r="C29" s="1" t="s">
        <v>1</v>
      </c>
    </row>
    <row r="30" spans="2:4" s="5" customFormat="1" ht="21" x14ac:dyDescent="0.4">
      <c r="B30" s="6">
        <f>SUM(B27:B29)</f>
        <v>2474.6600000000003</v>
      </c>
      <c r="C30" s="5" t="s">
        <v>28</v>
      </c>
    </row>
    <row r="31" spans="2:4" ht="7.5" customHeight="1" x14ac:dyDescent="0.25"/>
    <row r="32" spans="2:4" x14ac:dyDescent="0.25">
      <c r="B32" s="11">
        <v>39</v>
      </c>
      <c r="C32" s="1" t="s">
        <v>4</v>
      </c>
    </row>
    <row r="33" spans="1:4" x14ac:dyDescent="0.25">
      <c r="B33" s="11">
        <v>3</v>
      </c>
      <c r="C33" s="1" t="s">
        <v>4</v>
      </c>
    </row>
    <row r="34" spans="1:4" x14ac:dyDescent="0.25">
      <c r="B34" s="11">
        <v>0</v>
      </c>
      <c r="C34" s="4" t="s">
        <v>111</v>
      </c>
    </row>
    <row r="35" spans="1:4" x14ac:dyDescent="0.25">
      <c r="B35" s="11">
        <f>15000*3.5%/12</f>
        <v>43.75</v>
      </c>
      <c r="C35" s="1" t="s">
        <v>81</v>
      </c>
    </row>
    <row r="36" spans="1:4" x14ac:dyDescent="0.25">
      <c r="B36" s="11">
        <f>20000*4%/12</f>
        <v>66.666666666666671</v>
      </c>
      <c r="C36" s="4" t="s">
        <v>96</v>
      </c>
    </row>
    <row r="37" spans="1:4" x14ac:dyDescent="0.25">
      <c r="B37" s="11">
        <f>5000*4%/12</f>
        <v>16.666666666666668</v>
      </c>
      <c r="C37" s="4" t="s">
        <v>97</v>
      </c>
    </row>
    <row r="38" spans="1:4" x14ac:dyDescent="0.25">
      <c r="B38" s="11">
        <f>30000*5%/12</f>
        <v>125</v>
      </c>
      <c r="C38" s="4" t="s">
        <v>117</v>
      </c>
    </row>
    <row r="39" spans="1:4" x14ac:dyDescent="0.25">
      <c r="B39" s="11">
        <f>150/12</f>
        <v>12.5</v>
      </c>
      <c r="C39" s="1" t="s">
        <v>84</v>
      </c>
    </row>
    <row r="40" spans="1:4" s="2" customFormat="1" ht="15.6" x14ac:dyDescent="0.3">
      <c r="B40" s="12">
        <f>1325/12</f>
        <v>110.41666666666667</v>
      </c>
      <c r="C40" s="4" t="s">
        <v>80</v>
      </c>
      <c r="D40" s="4"/>
    </row>
    <row r="41" spans="1:4" s="2" customFormat="1" ht="15.6" x14ac:dyDescent="0.3">
      <c r="B41" s="12">
        <f>460/12</f>
        <v>38.333333333333336</v>
      </c>
      <c r="C41" s="4" t="s">
        <v>98</v>
      </c>
      <c r="D41" s="4"/>
    </row>
    <row r="42" spans="1:4" s="2" customFormat="1" ht="15.6" x14ac:dyDescent="0.3">
      <c r="B42" s="12">
        <f>1000*5%/12</f>
        <v>4.166666666666667</v>
      </c>
      <c r="C42" s="4" t="s">
        <v>100</v>
      </c>
      <c r="D42" s="4"/>
    </row>
    <row r="43" spans="1:4" s="2" customFormat="1" ht="15.6" x14ac:dyDescent="0.3">
      <c r="B43" s="12">
        <f>1560*5%/12</f>
        <v>6.5</v>
      </c>
      <c r="C43" s="4" t="s">
        <v>101</v>
      </c>
      <c r="D43" s="4"/>
    </row>
    <row r="44" spans="1:4" s="5" customFormat="1" ht="21" x14ac:dyDescent="0.4">
      <c r="B44" s="6">
        <f>SUM(B32:B43)</f>
        <v>466.00000000000006</v>
      </c>
      <c r="C44" s="5" t="s">
        <v>99</v>
      </c>
    </row>
    <row r="45" spans="1:4" ht="8.25" customHeight="1" x14ac:dyDescent="0.25"/>
    <row r="46" spans="1:4" s="5" customFormat="1" ht="21" x14ac:dyDescent="0.4">
      <c r="B46" s="6">
        <f>B25+B30+B44</f>
        <v>5124.3266666666677</v>
      </c>
      <c r="C46" s="5" t="s">
        <v>82</v>
      </c>
    </row>
    <row r="47" spans="1:4" ht="7.5" customHeight="1" x14ac:dyDescent="0.25"/>
    <row r="48" spans="1:4" ht="15.6" x14ac:dyDescent="0.3">
      <c r="A48" s="2"/>
      <c r="B48" s="10" t="s">
        <v>23</v>
      </c>
    </row>
    <row r="49" spans="2:3" x14ac:dyDescent="0.25">
      <c r="B49" s="11">
        <v>-150</v>
      </c>
      <c r="C49" s="1" t="s">
        <v>5</v>
      </c>
    </row>
    <row r="50" spans="2:3" x14ac:dyDescent="0.25">
      <c r="B50" s="11">
        <v>-300</v>
      </c>
      <c r="C50" s="1" t="s">
        <v>26</v>
      </c>
    </row>
    <row r="51" spans="2:3" x14ac:dyDescent="0.25">
      <c r="B51" s="11">
        <v>-150</v>
      </c>
      <c r="C51" s="1" t="s">
        <v>12</v>
      </c>
    </row>
    <row r="52" spans="2:3" x14ac:dyDescent="0.25">
      <c r="B52" s="11">
        <v>-50</v>
      </c>
      <c r="C52" s="1" t="s">
        <v>25</v>
      </c>
    </row>
    <row r="53" spans="2:3" x14ac:dyDescent="0.25">
      <c r="B53" s="11">
        <f>-(1043+86)/3</f>
        <v>-376.33333333333331</v>
      </c>
      <c r="C53" s="1" t="s">
        <v>18</v>
      </c>
    </row>
    <row r="54" spans="2:3" s="5" customFormat="1" ht="21" x14ac:dyDescent="0.4">
      <c r="B54" s="6">
        <f>SUM(B49:B53)</f>
        <v>-1026.3333333333333</v>
      </c>
      <c r="C54" s="27" t="s">
        <v>24</v>
      </c>
    </row>
    <row r="55" spans="2:3" ht="7.5" customHeight="1" x14ac:dyDescent="0.25"/>
    <row r="56" spans="2:3" s="5" customFormat="1" ht="21" x14ac:dyDescent="0.4">
      <c r="B56" s="6">
        <f>B46+B54</f>
        <v>4097.9933333333347</v>
      </c>
      <c r="C56" s="5" t="s">
        <v>6</v>
      </c>
    </row>
  </sheetData>
  <phoneticPr fontId="2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tabSelected="1" topLeftCell="A22" workbookViewId="0">
      <selection activeCell="B35" sqref="B35"/>
    </sheetView>
  </sheetViews>
  <sheetFormatPr baseColWidth="10" defaultColWidth="11.44140625" defaultRowHeight="13.8" x14ac:dyDescent="0.25"/>
  <cols>
    <col min="1" max="1" width="18.6640625" style="13" customWidth="1"/>
    <col min="2" max="2" width="7.88671875" style="16" customWidth="1"/>
    <col min="3" max="3" width="8.21875" style="17" bestFit="1" customWidth="1"/>
    <col min="4" max="4" width="9.6640625" style="14" customWidth="1"/>
    <col min="5" max="5" width="8.109375" style="14" customWidth="1"/>
    <col min="6" max="6" width="15.88671875" style="15" customWidth="1"/>
    <col min="7" max="7" width="27.109375" style="13" customWidth="1"/>
    <col min="8" max="16384" width="11.44140625" style="13"/>
  </cols>
  <sheetData>
    <row r="1" spans="1:7" s="15" customFormat="1" ht="18" customHeight="1" x14ac:dyDescent="0.25">
      <c r="A1" s="15" t="s">
        <v>85</v>
      </c>
      <c r="B1" s="19"/>
      <c r="C1" s="20"/>
      <c r="D1" s="18"/>
      <c r="E1" s="18"/>
    </row>
    <row r="2" spans="1:7" ht="18" customHeight="1" x14ac:dyDescent="0.25">
      <c r="G2" s="44">
        <v>45386</v>
      </c>
    </row>
    <row r="3" spans="1:7" s="15" customFormat="1" ht="18" customHeight="1" x14ac:dyDescent="0.25">
      <c r="A3" s="15" t="s">
        <v>86</v>
      </c>
      <c r="B3" s="19"/>
      <c r="C3" s="20" t="s">
        <v>40</v>
      </c>
      <c r="D3" s="21" t="s">
        <v>29</v>
      </c>
      <c r="E3" s="21" t="s">
        <v>105</v>
      </c>
      <c r="F3" s="22" t="s">
        <v>73</v>
      </c>
      <c r="G3" s="15" t="s">
        <v>72</v>
      </c>
    </row>
    <row r="4" spans="1:7" s="15" customFormat="1" ht="18" customHeight="1" x14ac:dyDescent="0.25">
      <c r="B4" s="25" t="s">
        <v>87</v>
      </c>
      <c r="C4" s="20" t="s">
        <v>48</v>
      </c>
      <c r="D4" s="18">
        <f>SUM(D5:D39)</f>
        <v>759533.53067565314</v>
      </c>
      <c r="E4" s="21"/>
    </row>
    <row r="5" spans="1:7" ht="18" customHeight="1" x14ac:dyDescent="0.25">
      <c r="A5" s="13" t="s">
        <v>30</v>
      </c>
      <c r="D5" s="14">
        <v>4254</v>
      </c>
      <c r="E5" s="28">
        <f>D5/D$4</f>
        <v>5.60080605818126E-3</v>
      </c>
      <c r="F5" s="15" t="s">
        <v>57</v>
      </c>
      <c r="G5" s="23" t="s">
        <v>62</v>
      </c>
    </row>
    <row r="6" spans="1:7" ht="18" customHeight="1" x14ac:dyDescent="0.25">
      <c r="A6" s="13" t="s">
        <v>31</v>
      </c>
      <c r="C6" s="17" t="s">
        <v>36</v>
      </c>
      <c r="D6" s="14">
        <v>50000</v>
      </c>
      <c r="E6" s="28">
        <f t="shared" ref="E6:E28" si="0">D6/D$4</f>
        <v>6.5829878445948051E-2</v>
      </c>
      <c r="F6" s="15" t="s">
        <v>57</v>
      </c>
      <c r="G6" s="23" t="s">
        <v>62</v>
      </c>
    </row>
    <row r="7" spans="1:7" ht="18" customHeight="1" x14ac:dyDescent="0.25">
      <c r="A7" s="13" t="s">
        <v>123</v>
      </c>
      <c r="D7" s="14">
        <f>30000+30000</f>
        <v>60000</v>
      </c>
      <c r="E7" s="28">
        <f t="shared" si="0"/>
        <v>7.8995854135137655E-2</v>
      </c>
      <c r="F7" s="15" t="s">
        <v>57</v>
      </c>
      <c r="G7" s="23"/>
    </row>
    <row r="8" spans="1:7" ht="18" customHeight="1" x14ac:dyDescent="0.25">
      <c r="A8" s="13" t="s">
        <v>113</v>
      </c>
      <c r="D8" s="14">
        <v>-84</v>
      </c>
      <c r="E8" s="28">
        <f t="shared" si="0"/>
        <v>-1.1059419578919273E-4</v>
      </c>
      <c r="F8" s="15" t="s">
        <v>114</v>
      </c>
      <c r="G8" s="23"/>
    </row>
    <row r="9" spans="1:7" ht="18" customHeight="1" x14ac:dyDescent="0.25">
      <c r="A9" s="13" t="s">
        <v>32</v>
      </c>
      <c r="C9" s="17" t="s">
        <v>36</v>
      </c>
      <c r="D9" s="14">
        <v>251905</v>
      </c>
      <c r="E9" s="37">
        <f t="shared" si="0"/>
        <v>0.33165751059853088</v>
      </c>
      <c r="F9" s="15" t="s">
        <v>57</v>
      </c>
      <c r="G9" s="23" t="s">
        <v>62</v>
      </c>
    </row>
    <row r="10" spans="1:7" ht="18" customHeight="1" x14ac:dyDescent="0.25">
      <c r="A10" s="13" t="s">
        <v>34</v>
      </c>
      <c r="B10" s="16">
        <v>10</v>
      </c>
      <c r="C10" s="17">
        <v>100</v>
      </c>
      <c r="D10" s="14">
        <v>1000</v>
      </c>
      <c r="E10" s="28">
        <f t="shared" si="0"/>
        <v>1.3165975689189611E-3</v>
      </c>
      <c r="F10" s="15" t="s">
        <v>33</v>
      </c>
      <c r="G10" s="13" t="s">
        <v>65</v>
      </c>
    </row>
    <row r="11" spans="1:7" ht="18" customHeight="1" x14ac:dyDescent="0.25">
      <c r="A11" s="13" t="s">
        <v>30</v>
      </c>
      <c r="C11" s="17" t="s">
        <v>36</v>
      </c>
      <c r="D11" s="36" t="s">
        <v>107</v>
      </c>
      <c r="E11" s="28">
        <v>0</v>
      </c>
      <c r="F11" s="33" t="s">
        <v>56</v>
      </c>
      <c r="G11" s="23"/>
    </row>
    <row r="12" spans="1:7" ht="18" customHeight="1" x14ac:dyDescent="0.25">
      <c r="A12" s="13" t="s">
        <v>112</v>
      </c>
      <c r="D12" s="14">
        <f>30*52</f>
        <v>1560</v>
      </c>
      <c r="E12" s="28">
        <f t="shared" si="0"/>
        <v>2.0538922075135791E-3</v>
      </c>
      <c r="F12" s="15" t="s">
        <v>56</v>
      </c>
      <c r="G12" s="23" t="s">
        <v>66</v>
      </c>
    </row>
    <row r="13" spans="1:7" s="29" customFormat="1" ht="18" customHeight="1" x14ac:dyDescent="0.25">
      <c r="A13" s="29" t="s">
        <v>129</v>
      </c>
      <c r="C13" s="30" t="s">
        <v>36</v>
      </c>
      <c r="D13" s="31">
        <f>-39513+378*3</f>
        <v>-38379</v>
      </c>
      <c r="E13" s="38">
        <f t="shared" si="0"/>
        <v>-5.0529698097540807E-2</v>
      </c>
      <c r="F13" s="32" t="s">
        <v>56</v>
      </c>
      <c r="G13" s="29" t="s">
        <v>128</v>
      </c>
    </row>
    <row r="14" spans="1:7" ht="18" customHeight="1" x14ac:dyDescent="0.25">
      <c r="A14" s="13" t="s">
        <v>58</v>
      </c>
      <c r="C14" s="17" t="s">
        <v>36</v>
      </c>
      <c r="D14" s="14">
        <v>15273.81</v>
      </c>
      <c r="E14" s="28">
        <f t="shared" si="0"/>
        <v>2.0109461114130114E-2</v>
      </c>
      <c r="F14" s="15" t="s">
        <v>60</v>
      </c>
      <c r="G14" s="13" t="s">
        <v>61</v>
      </c>
    </row>
    <row r="15" spans="1:7" ht="18" customHeight="1" x14ac:dyDescent="0.25">
      <c r="A15" s="13" t="s">
        <v>59</v>
      </c>
      <c r="C15" s="17" t="s">
        <v>36</v>
      </c>
      <c r="D15" s="14">
        <v>11539.91</v>
      </c>
      <c r="E15" s="28">
        <f t="shared" si="0"/>
        <v>1.5193417451543607E-2</v>
      </c>
      <c r="F15" s="15" t="s">
        <v>60</v>
      </c>
      <c r="G15" s="13" t="s">
        <v>61</v>
      </c>
    </row>
    <row r="16" spans="1:7" ht="18" customHeight="1" x14ac:dyDescent="0.25">
      <c r="A16" s="13" t="s">
        <v>130</v>
      </c>
      <c r="C16" s="17" t="s">
        <v>36</v>
      </c>
      <c r="D16" s="31">
        <v>0</v>
      </c>
      <c r="E16" s="28">
        <f t="shared" si="0"/>
        <v>0</v>
      </c>
      <c r="F16" s="15" t="s">
        <v>67</v>
      </c>
      <c r="G16" s="23" t="s">
        <v>55</v>
      </c>
    </row>
    <row r="17" spans="1:7" ht="18" customHeight="1" x14ac:dyDescent="0.25">
      <c r="A17" s="33" t="s">
        <v>108</v>
      </c>
      <c r="D17" s="14">
        <v>0</v>
      </c>
      <c r="E17" s="28">
        <f t="shared" si="0"/>
        <v>0</v>
      </c>
      <c r="F17" s="15" t="s">
        <v>67</v>
      </c>
      <c r="G17" s="23" t="s">
        <v>55</v>
      </c>
    </row>
    <row r="18" spans="1:7" ht="18" customHeight="1" x14ac:dyDescent="0.25">
      <c r="A18" s="13" t="s">
        <v>92</v>
      </c>
      <c r="C18" s="17" t="s">
        <v>122</v>
      </c>
      <c r="D18" s="14">
        <v>10000</v>
      </c>
      <c r="E18" s="28">
        <f t="shared" si="0"/>
        <v>1.316597568918961E-2</v>
      </c>
      <c r="F18" s="15" t="s">
        <v>38</v>
      </c>
      <c r="G18" s="23" t="s">
        <v>49</v>
      </c>
    </row>
    <row r="19" spans="1:7" ht="18" customHeight="1" x14ac:dyDescent="0.25">
      <c r="A19" s="13" t="s">
        <v>54</v>
      </c>
      <c r="D19" s="14">
        <v>5000</v>
      </c>
      <c r="E19" s="28">
        <f t="shared" si="0"/>
        <v>6.5829878445948049E-3</v>
      </c>
      <c r="F19" s="15" t="s">
        <v>39</v>
      </c>
      <c r="G19" s="23" t="s">
        <v>93</v>
      </c>
    </row>
    <row r="20" spans="1:7" s="29" customFormat="1" ht="18" customHeight="1" x14ac:dyDescent="0.25">
      <c r="A20" s="29" t="s">
        <v>53</v>
      </c>
      <c r="C20" s="30"/>
      <c r="D20" s="31">
        <v>5000</v>
      </c>
      <c r="E20" s="38">
        <f t="shared" si="0"/>
        <v>6.5829878445948049E-3</v>
      </c>
      <c r="F20" s="32" t="s">
        <v>51</v>
      </c>
      <c r="G20" s="41" t="s">
        <v>50</v>
      </c>
    </row>
    <row r="21" spans="1:7" s="29" customFormat="1" ht="18" customHeight="1" x14ac:dyDescent="0.25">
      <c r="A21" s="29" t="s">
        <v>52</v>
      </c>
      <c r="C21" s="30"/>
      <c r="D21" s="31">
        <v>20000</v>
      </c>
      <c r="E21" s="38">
        <f t="shared" si="0"/>
        <v>2.633195137837922E-2</v>
      </c>
      <c r="F21" s="32" t="s">
        <v>51</v>
      </c>
      <c r="G21" s="41" t="s">
        <v>50</v>
      </c>
    </row>
    <row r="22" spans="1:7" ht="18" customHeight="1" x14ac:dyDescent="0.25">
      <c r="A22" s="13" t="s">
        <v>102</v>
      </c>
      <c r="D22" s="14">
        <v>50000</v>
      </c>
      <c r="E22" s="28">
        <f t="shared" si="0"/>
        <v>6.5829878445948051E-2</v>
      </c>
      <c r="F22" s="15" t="s">
        <v>119</v>
      </c>
      <c r="G22" s="23" t="s">
        <v>104</v>
      </c>
    </row>
    <row r="23" spans="1:7" ht="18" customHeight="1" x14ac:dyDescent="0.25">
      <c r="A23" s="13" t="s">
        <v>69</v>
      </c>
      <c r="B23" s="16">
        <v>79</v>
      </c>
      <c r="C23" s="17">
        <v>300</v>
      </c>
      <c r="D23" s="14">
        <v>0</v>
      </c>
      <c r="E23" s="28">
        <f t="shared" si="0"/>
        <v>0</v>
      </c>
      <c r="F23" s="33" t="s">
        <v>90</v>
      </c>
    </row>
    <row r="24" spans="1:7" ht="18" customHeight="1" x14ac:dyDescent="0.25">
      <c r="A24" s="13" t="s">
        <v>69</v>
      </c>
      <c r="B24" s="16">
        <v>19</v>
      </c>
      <c r="C24" s="17">
        <v>200</v>
      </c>
      <c r="D24" s="14">
        <v>0</v>
      </c>
      <c r="E24" s="28">
        <f t="shared" si="0"/>
        <v>0</v>
      </c>
      <c r="F24" s="33" t="s">
        <v>91</v>
      </c>
    </row>
    <row r="25" spans="1:7" ht="18" customHeight="1" x14ac:dyDescent="0.25">
      <c r="A25" s="13" t="s">
        <v>44</v>
      </c>
      <c r="C25" s="17">
        <v>700000</v>
      </c>
      <c r="D25" s="14">
        <v>0</v>
      </c>
      <c r="E25" s="28">
        <f t="shared" si="0"/>
        <v>0</v>
      </c>
      <c r="F25" s="15" t="s">
        <v>39</v>
      </c>
      <c r="G25" s="13" t="s">
        <v>71</v>
      </c>
    </row>
    <row r="26" spans="1:7" ht="18" customHeight="1" x14ac:dyDescent="0.25">
      <c r="A26" s="13" t="s">
        <v>74</v>
      </c>
      <c r="C26" s="17">
        <f>65*4000</f>
        <v>260000</v>
      </c>
      <c r="D26" s="14">
        <f>C26/2</f>
        <v>130000</v>
      </c>
      <c r="E26" s="37">
        <f t="shared" si="0"/>
        <v>0.17115768395946493</v>
      </c>
      <c r="F26" s="15" t="s">
        <v>39</v>
      </c>
      <c r="G26" s="13" t="s">
        <v>70</v>
      </c>
    </row>
    <row r="27" spans="1:7" ht="18" customHeight="1" x14ac:dyDescent="0.25">
      <c r="A27" s="33" t="s">
        <v>109</v>
      </c>
      <c r="E27" s="28">
        <f t="shared" si="0"/>
        <v>0</v>
      </c>
      <c r="F27" s="33" t="s">
        <v>45</v>
      </c>
      <c r="G27" s="13" t="s">
        <v>75</v>
      </c>
    </row>
    <row r="28" spans="1:7" ht="18" customHeight="1" x14ac:dyDescent="0.25">
      <c r="A28" s="33" t="s">
        <v>121</v>
      </c>
      <c r="D28" s="31"/>
      <c r="E28" s="37">
        <f t="shared" si="0"/>
        <v>0</v>
      </c>
      <c r="F28" s="15" t="s">
        <v>46</v>
      </c>
      <c r="G28" s="13" t="s">
        <v>94</v>
      </c>
    </row>
    <row r="29" spans="1:7" ht="18" customHeight="1" x14ac:dyDescent="0.25">
      <c r="A29" s="13" t="s">
        <v>88</v>
      </c>
      <c r="B29" s="24">
        <v>2</v>
      </c>
      <c r="C29" s="17">
        <v>67450</v>
      </c>
      <c r="D29" s="14">
        <f t="shared" ref="D29:D36" si="1">B29*C29</f>
        <v>134900</v>
      </c>
      <c r="E29" s="37">
        <f t="shared" ref="E29:E39" si="2">D29/D$4</f>
        <v>0.17760901204716784</v>
      </c>
      <c r="F29" s="15" t="s">
        <v>43</v>
      </c>
      <c r="G29" s="13" t="s">
        <v>64</v>
      </c>
    </row>
    <row r="30" spans="1:7" ht="18" customHeight="1" x14ac:dyDescent="0.25">
      <c r="A30" s="13" t="s">
        <v>89</v>
      </c>
      <c r="B30" s="16">
        <v>21</v>
      </c>
      <c r="C30" s="17">
        <v>920</v>
      </c>
      <c r="D30" s="14">
        <f t="shared" si="1"/>
        <v>19320</v>
      </c>
      <c r="E30" s="28">
        <f t="shared" si="2"/>
        <v>2.5436665031514327E-2</v>
      </c>
      <c r="F30" s="15" t="s">
        <v>42</v>
      </c>
      <c r="G30" s="13" t="s">
        <v>64</v>
      </c>
    </row>
    <row r="31" spans="1:7" ht="18" customHeight="1" x14ac:dyDescent="0.25">
      <c r="A31" s="13" t="s">
        <v>68</v>
      </c>
      <c r="B31" s="16">
        <v>100</v>
      </c>
      <c r="C31" s="43">
        <f>C30/31.1</f>
        <v>29.581993569131832</v>
      </c>
      <c r="D31" s="14">
        <f t="shared" si="1"/>
        <v>2958.1993569131832</v>
      </c>
      <c r="E31" s="28">
        <f t="shared" si="2"/>
        <v>3.8947580816895309E-3</v>
      </c>
      <c r="F31" s="15" t="s">
        <v>42</v>
      </c>
      <c r="G31" s="13" t="s">
        <v>64</v>
      </c>
    </row>
    <row r="32" spans="1:7" ht="18" customHeight="1" x14ac:dyDescent="0.25">
      <c r="A32" s="13" t="s">
        <v>127</v>
      </c>
      <c r="B32" s="16">
        <v>260</v>
      </c>
      <c r="C32" s="17">
        <v>15</v>
      </c>
      <c r="D32" s="14">
        <f t="shared" si="1"/>
        <v>3900</v>
      </c>
      <c r="E32" s="28">
        <f t="shared" si="2"/>
        <v>5.1347305187839478E-3</v>
      </c>
      <c r="F32" s="15" t="s">
        <v>42</v>
      </c>
      <c r="G32" s="13" t="s">
        <v>64</v>
      </c>
    </row>
    <row r="33" spans="1:7" ht="18" customHeight="1" x14ac:dyDescent="0.25">
      <c r="A33" s="13" t="s">
        <v>125</v>
      </c>
      <c r="B33" s="16">
        <v>3</v>
      </c>
      <c r="C33" s="17">
        <v>500</v>
      </c>
      <c r="D33" s="14">
        <f t="shared" si="1"/>
        <v>1500</v>
      </c>
      <c r="E33" s="28">
        <f t="shared" si="2"/>
        <v>1.9748963533784414E-3</v>
      </c>
      <c r="F33" s="15" t="s">
        <v>42</v>
      </c>
      <c r="G33" s="13" t="s">
        <v>64</v>
      </c>
    </row>
    <row r="34" spans="1:7" ht="18" customHeight="1" x14ac:dyDescent="0.25">
      <c r="A34" s="13" t="s">
        <v>126</v>
      </c>
      <c r="B34" s="16">
        <v>16</v>
      </c>
      <c r="C34" s="17">
        <v>500</v>
      </c>
      <c r="D34" s="14">
        <f t="shared" si="1"/>
        <v>8000</v>
      </c>
      <c r="E34" s="28">
        <f t="shared" si="2"/>
        <v>1.0532780551351689E-2</v>
      </c>
      <c r="F34" s="15" t="s">
        <v>42</v>
      </c>
      <c r="G34" s="13" t="s">
        <v>64</v>
      </c>
    </row>
    <row r="35" spans="1:7" ht="18" customHeight="1" x14ac:dyDescent="0.25">
      <c r="A35" s="33" t="s">
        <v>115</v>
      </c>
      <c r="B35" s="16">
        <v>4</v>
      </c>
      <c r="C35" s="17">
        <v>250</v>
      </c>
      <c r="D35" s="14">
        <f t="shared" si="1"/>
        <v>1000</v>
      </c>
      <c r="E35" s="28">
        <f t="shared" si="2"/>
        <v>1.3165975689189611E-3</v>
      </c>
      <c r="F35" s="15" t="s">
        <v>42</v>
      </c>
      <c r="G35" s="13" t="s">
        <v>64</v>
      </c>
    </row>
    <row r="36" spans="1:7" ht="18" customHeight="1" x14ac:dyDescent="0.25">
      <c r="A36" s="33" t="s">
        <v>116</v>
      </c>
      <c r="B36" s="16">
        <v>6</v>
      </c>
      <c r="C36" s="17">
        <v>125</v>
      </c>
      <c r="D36" s="14">
        <f t="shared" si="1"/>
        <v>750</v>
      </c>
      <c r="E36" s="28">
        <f t="shared" si="2"/>
        <v>9.8744817668922069E-4</v>
      </c>
      <c r="F36" s="15" t="s">
        <v>42</v>
      </c>
      <c r="G36" s="13" t="s">
        <v>64</v>
      </c>
    </row>
    <row r="37" spans="1:7" ht="18" customHeight="1" x14ac:dyDescent="0.25">
      <c r="A37" s="13" t="s">
        <v>63</v>
      </c>
      <c r="B37" s="42" t="s">
        <v>41</v>
      </c>
      <c r="C37" s="17" t="s">
        <v>36</v>
      </c>
      <c r="D37" s="14">
        <v>1000</v>
      </c>
      <c r="E37" s="28">
        <f t="shared" si="2"/>
        <v>1.3165975689189611E-3</v>
      </c>
      <c r="F37" s="15" t="s">
        <v>42</v>
      </c>
      <c r="G37" s="13" t="s">
        <v>64</v>
      </c>
    </row>
    <row r="38" spans="1:7" ht="18" customHeight="1" x14ac:dyDescent="0.25">
      <c r="A38" s="13" t="s">
        <v>120</v>
      </c>
      <c r="B38" s="42"/>
      <c r="C38" s="17">
        <v>2000</v>
      </c>
      <c r="D38" s="14">
        <f>C38/0.9365</f>
        <v>2135.6113187399892</v>
      </c>
      <c r="E38" s="28">
        <f t="shared" ref="E38" si="3">D38/D$4</f>
        <v>2.811740670408886E-3</v>
      </c>
      <c r="F38" s="15" t="s">
        <v>42</v>
      </c>
      <c r="G38" s="13" t="s">
        <v>64</v>
      </c>
    </row>
    <row r="39" spans="1:7" ht="18" customHeight="1" x14ac:dyDescent="0.25">
      <c r="A39" s="13" t="s">
        <v>124</v>
      </c>
      <c r="B39" s="42"/>
      <c r="D39" s="14">
        <v>7000</v>
      </c>
      <c r="E39" s="28">
        <f t="shared" si="2"/>
        <v>9.216182982432727E-3</v>
      </c>
      <c r="F39" s="15" t="s">
        <v>43</v>
      </c>
      <c r="G39" s="13" t="s">
        <v>64</v>
      </c>
    </row>
    <row r="40" spans="1:7" s="15" customFormat="1" ht="21" customHeight="1" x14ac:dyDescent="0.25">
      <c r="B40" s="19"/>
      <c r="C40" s="20" t="s">
        <v>47</v>
      </c>
      <c r="D40" s="18">
        <f>SUM(D5:D39)</f>
        <v>759533.53067565314</v>
      </c>
      <c r="E40" s="35">
        <f>SUM(E5:E39)</f>
        <v>1</v>
      </c>
    </row>
    <row r="41" spans="1:7" x14ac:dyDescent="0.25">
      <c r="D41" s="34" t="s">
        <v>2</v>
      </c>
    </row>
  </sheetData>
  <phoneticPr fontId="2" type="noConversion"/>
  <hyperlinks>
    <hyperlink ref="G18" r:id="rId1" xr:uid="{00000000-0004-0000-0100-000000000000}"/>
    <hyperlink ref="G20" r:id="rId2" xr:uid="{00000000-0004-0000-0100-000001000000}"/>
    <hyperlink ref="G16" r:id="rId3" xr:uid="{00000000-0004-0000-0100-000002000000}"/>
    <hyperlink ref="G17" r:id="rId4" xr:uid="{00000000-0004-0000-0100-000003000000}"/>
    <hyperlink ref="G5" r:id="rId5" xr:uid="{00000000-0004-0000-0100-000004000000}"/>
    <hyperlink ref="G21" r:id="rId6" xr:uid="{00000000-0004-0000-0100-000005000000}"/>
    <hyperlink ref="G6:G9" r:id="rId7" display="Jonas.Siefert@targobank.de" xr:uid="{00000000-0004-0000-0100-000006000000}"/>
    <hyperlink ref="G19" r:id="rId8" xr:uid="{00000000-0004-0000-0100-000007000000}"/>
    <hyperlink ref="G22" r:id="rId9" xr:uid="{00000000-0004-0000-0100-000008000000}"/>
    <hyperlink ref="G12" r:id="rId10" xr:uid="{00000000-0004-0000-0100-000009000000}"/>
  </hyperlinks>
  <pageMargins left="0.59055118110236227" right="0.19685039370078741" top="0.98425196850393704" bottom="0.98425196850393704" header="0.51181102362204722" footer="0.51181102362204722"/>
  <pageSetup paperSize="9" orientation="portrait" r:id="rId1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7B1E-F366-4499-B47B-563058C18B26}">
  <dimension ref="A1:G38"/>
  <sheetViews>
    <sheetView topLeftCell="A7" workbookViewId="0">
      <selection activeCell="G2" sqref="G2"/>
    </sheetView>
  </sheetViews>
  <sheetFormatPr baseColWidth="10" defaultColWidth="11.44140625" defaultRowHeight="13.8" x14ac:dyDescent="0.25"/>
  <cols>
    <col min="1" max="1" width="18.6640625" style="13" customWidth="1"/>
    <col min="2" max="2" width="7.88671875" style="16" customWidth="1"/>
    <col min="3" max="3" width="8.21875" style="17" bestFit="1" customWidth="1"/>
    <col min="4" max="4" width="9.6640625" style="14" customWidth="1"/>
    <col min="5" max="5" width="8.109375" style="14" customWidth="1"/>
    <col min="6" max="6" width="15.88671875" style="15" customWidth="1"/>
    <col min="7" max="7" width="27.109375" style="13" customWidth="1"/>
    <col min="8" max="16384" width="11.44140625" style="13"/>
  </cols>
  <sheetData>
    <row r="1" spans="1:7" s="15" customFormat="1" ht="18" customHeight="1" x14ac:dyDescent="0.25">
      <c r="A1" s="15" t="s">
        <v>85</v>
      </c>
      <c r="B1" s="19"/>
      <c r="C1" s="20"/>
      <c r="D1" s="18"/>
      <c r="E1" s="18"/>
    </row>
    <row r="2" spans="1:7" ht="18" customHeight="1" x14ac:dyDescent="0.25">
      <c r="G2" s="39" t="s">
        <v>118</v>
      </c>
    </row>
    <row r="3" spans="1:7" s="15" customFormat="1" ht="18" customHeight="1" x14ac:dyDescent="0.25">
      <c r="A3" s="15" t="s">
        <v>86</v>
      </c>
      <c r="B3" s="19"/>
      <c r="C3" s="20" t="s">
        <v>40</v>
      </c>
      <c r="D3" s="21" t="s">
        <v>29</v>
      </c>
      <c r="E3" s="21" t="s">
        <v>105</v>
      </c>
      <c r="F3" s="22" t="s">
        <v>73</v>
      </c>
      <c r="G3" s="15" t="s">
        <v>72</v>
      </c>
    </row>
    <row r="4" spans="1:7" s="15" customFormat="1" ht="18" customHeight="1" x14ac:dyDescent="0.25">
      <c r="B4" s="25" t="s">
        <v>87</v>
      </c>
      <c r="C4" s="20" t="s">
        <v>48</v>
      </c>
      <c r="D4" s="18">
        <f>SUM(D5:D36)</f>
        <v>879114.14</v>
      </c>
      <c r="E4" s="21"/>
    </row>
    <row r="5" spans="1:7" ht="18" customHeight="1" x14ac:dyDescent="0.25">
      <c r="A5" s="13" t="s">
        <v>30</v>
      </c>
      <c r="D5" s="14">
        <v>3925</v>
      </c>
      <c r="E5" s="28">
        <f>D5/D$4</f>
        <v>4.4647217254405666E-3</v>
      </c>
      <c r="F5" s="15" t="s">
        <v>57</v>
      </c>
      <c r="G5" s="23" t="s">
        <v>62</v>
      </c>
    </row>
    <row r="6" spans="1:7" ht="18" customHeight="1" x14ac:dyDescent="0.25">
      <c r="A6" s="13" t="s">
        <v>31</v>
      </c>
      <c r="C6" s="17" t="s">
        <v>36</v>
      </c>
      <c r="D6" s="14">
        <v>58000</v>
      </c>
      <c r="E6" s="28">
        <f t="shared" ref="E6:E27" si="0">D6/D$4</f>
        <v>6.5975505751733221E-2</v>
      </c>
      <c r="F6" s="15" t="s">
        <v>57</v>
      </c>
      <c r="G6" s="23" t="s">
        <v>62</v>
      </c>
    </row>
    <row r="7" spans="1:7" ht="18" customHeight="1" x14ac:dyDescent="0.25">
      <c r="A7" s="13" t="s">
        <v>113</v>
      </c>
      <c r="D7" s="14">
        <v>-125.6</v>
      </c>
      <c r="E7" s="28">
        <f t="shared" si="0"/>
        <v>-1.4287109521409812E-4</v>
      </c>
      <c r="F7" s="15" t="s">
        <v>114</v>
      </c>
      <c r="G7" s="23"/>
    </row>
    <row r="8" spans="1:7" ht="18" customHeight="1" x14ac:dyDescent="0.25">
      <c r="A8" s="13" t="s">
        <v>32</v>
      </c>
      <c r="C8" s="17" t="s">
        <v>36</v>
      </c>
      <c r="D8" s="14">
        <v>273208.74</v>
      </c>
      <c r="E8" s="37">
        <f t="shared" si="0"/>
        <v>0.31077732409127212</v>
      </c>
      <c r="F8" s="15" t="s">
        <v>57</v>
      </c>
      <c r="G8" s="23" t="s">
        <v>62</v>
      </c>
    </row>
    <row r="9" spans="1:7" ht="18" customHeight="1" x14ac:dyDescent="0.25">
      <c r="A9" s="13" t="s">
        <v>34</v>
      </c>
      <c r="B9" s="16">
        <v>10</v>
      </c>
      <c r="C9" s="17">
        <v>100</v>
      </c>
      <c r="D9" s="14">
        <v>1000</v>
      </c>
      <c r="E9" s="28">
        <f t="shared" si="0"/>
        <v>1.1375087198574692E-3</v>
      </c>
      <c r="F9" s="15" t="s">
        <v>33</v>
      </c>
      <c r="G9" s="13" t="s">
        <v>65</v>
      </c>
    </row>
    <row r="10" spans="1:7" ht="18" customHeight="1" x14ac:dyDescent="0.25">
      <c r="A10" s="13" t="s">
        <v>30</v>
      </c>
      <c r="C10" s="17" t="s">
        <v>36</v>
      </c>
      <c r="D10" s="36" t="s">
        <v>107</v>
      </c>
      <c r="E10" s="28">
        <v>0</v>
      </c>
      <c r="F10" s="33" t="s">
        <v>56</v>
      </c>
      <c r="G10" s="23"/>
    </row>
    <row r="11" spans="1:7" ht="18" customHeight="1" x14ac:dyDescent="0.25">
      <c r="A11" s="13" t="s">
        <v>112</v>
      </c>
      <c r="D11" s="14">
        <f>30*52</f>
        <v>1560</v>
      </c>
      <c r="E11" s="28">
        <f t="shared" si="0"/>
        <v>1.7745136029776521E-3</v>
      </c>
      <c r="F11" s="15" t="s">
        <v>56</v>
      </c>
      <c r="G11" s="23" t="s">
        <v>66</v>
      </c>
    </row>
    <row r="12" spans="1:7" s="29" customFormat="1" ht="18" customHeight="1" x14ac:dyDescent="0.25">
      <c r="A12" s="29" t="s">
        <v>35</v>
      </c>
      <c r="C12" s="30" t="s">
        <v>36</v>
      </c>
      <c r="D12" s="31">
        <v>-50000</v>
      </c>
      <c r="E12" s="38">
        <f t="shared" si="0"/>
        <v>-5.6875435992873459E-2</v>
      </c>
      <c r="F12" s="32" t="s">
        <v>56</v>
      </c>
    </row>
    <row r="13" spans="1:7" ht="18" customHeight="1" x14ac:dyDescent="0.25">
      <c r="A13" s="13" t="s">
        <v>58</v>
      </c>
      <c r="C13" s="17" t="s">
        <v>36</v>
      </c>
      <c r="D13" s="14">
        <v>12916</v>
      </c>
      <c r="E13" s="28">
        <f t="shared" si="0"/>
        <v>1.4692062625679073E-2</v>
      </c>
      <c r="F13" s="15" t="s">
        <v>60</v>
      </c>
      <c r="G13" s="13" t="s">
        <v>61</v>
      </c>
    </row>
    <row r="14" spans="1:7" ht="18" customHeight="1" x14ac:dyDescent="0.25">
      <c r="A14" s="13" t="s">
        <v>59</v>
      </c>
      <c r="C14" s="17" t="s">
        <v>36</v>
      </c>
      <c r="D14" s="14">
        <v>10530</v>
      </c>
      <c r="E14" s="28">
        <f t="shared" si="0"/>
        <v>1.1977966820099151E-2</v>
      </c>
      <c r="F14" s="15" t="s">
        <v>60</v>
      </c>
      <c r="G14" s="13" t="s">
        <v>61</v>
      </c>
    </row>
    <row r="15" spans="1:7" ht="18" customHeight="1" x14ac:dyDescent="0.25">
      <c r="A15" s="13" t="s">
        <v>37</v>
      </c>
      <c r="C15" s="17" t="s">
        <v>36</v>
      </c>
      <c r="D15" s="14">
        <v>5100</v>
      </c>
      <c r="E15" s="28">
        <f t="shared" si="0"/>
        <v>5.8012944712730928E-3</v>
      </c>
      <c r="F15" s="15" t="s">
        <v>67</v>
      </c>
      <c r="G15" s="23" t="s">
        <v>55</v>
      </c>
    </row>
    <row r="16" spans="1:7" ht="18" customHeight="1" x14ac:dyDescent="0.25">
      <c r="A16" s="33" t="s">
        <v>108</v>
      </c>
      <c r="D16" s="14">
        <v>0</v>
      </c>
      <c r="E16" s="28">
        <f t="shared" si="0"/>
        <v>0</v>
      </c>
      <c r="F16" s="15" t="s">
        <v>67</v>
      </c>
      <c r="G16" s="23" t="s">
        <v>55</v>
      </c>
    </row>
    <row r="17" spans="1:7" ht="18" customHeight="1" x14ac:dyDescent="0.25">
      <c r="A17" s="13" t="s">
        <v>92</v>
      </c>
      <c r="D17" s="14">
        <v>10000</v>
      </c>
      <c r="E17" s="28">
        <f t="shared" si="0"/>
        <v>1.1375087198574692E-2</v>
      </c>
      <c r="F17" s="15" t="s">
        <v>38</v>
      </c>
      <c r="G17" s="23" t="s">
        <v>49</v>
      </c>
    </row>
    <row r="18" spans="1:7" ht="18" customHeight="1" x14ac:dyDescent="0.25">
      <c r="A18" s="13" t="s">
        <v>54</v>
      </c>
      <c r="D18" s="14">
        <v>5000</v>
      </c>
      <c r="E18" s="28">
        <f t="shared" si="0"/>
        <v>5.6875435992873461E-3</v>
      </c>
      <c r="F18" s="15" t="s">
        <v>39</v>
      </c>
      <c r="G18" s="23" t="s">
        <v>93</v>
      </c>
    </row>
    <row r="19" spans="1:7" s="29" customFormat="1" ht="18" customHeight="1" x14ac:dyDescent="0.25">
      <c r="A19" s="29" t="s">
        <v>53</v>
      </c>
      <c r="C19" s="30"/>
      <c r="D19" s="31">
        <v>5000</v>
      </c>
      <c r="E19" s="38">
        <f t="shared" si="0"/>
        <v>5.6875435992873461E-3</v>
      </c>
      <c r="F19" s="32" t="s">
        <v>51</v>
      </c>
      <c r="G19" s="41" t="s">
        <v>50</v>
      </c>
    </row>
    <row r="20" spans="1:7" s="29" customFormat="1" ht="18" customHeight="1" x14ac:dyDescent="0.25">
      <c r="A20" s="29" t="s">
        <v>52</v>
      </c>
      <c r="C20" s="30"/>
      <c r="D20" s="31">
        <v>20000</v>
      </c>
      <c r="E20" s="38">
        <f t="shared" si="0"/>
        <v>2.2750174397149384E-2</v>
      </c>
      <c r="F20" s="32" t="s">
        <v>51</v>
      </c>
      <c r="G20" s="41" t="s">
        <v>50</v>
      </c>
    </row>
    <row r="21" spans="1:7" ht="18" customHeight="1" x14ac:dyDescent="0.25">
      <c r="A21" s="13" t="s">
        <v>102</v>
      </c>
      <c r="D21" s="14">
        <v>30000</v>
      </c>
      <c r="E21" s="28">
        <f t="shared" si="0"/>
        <v>3.4125261595724078E-2</v>
      </c>
      <c r="F21" s="15" t="s">
        <v>103</v>
      </c>
      <c r="G21" s="23" t="s">
        <v>104</v>
      </c>
    </row>
    <row r="22" spans="1:7" ht="18" customHeight="1" x14ac:dyDescent="0.25">
      <c r="A22" s="13" t="s">
        <v>69</v>
      </c>
      <c r="B22" s="16">
        <v>79</v>
      </c>
      <c r="C22" s="17">
        <v>300</v>
      </c>
      <c r="D22" s="14">
        <v>0</v>
      </c>
      <c r="E22" s="28">
        <f t="shared" si="0"/>
        <v>0</v>
      </c>
      <c r="F22" s="33" t="s">
        <v>90</v>
      </c>
    </row>
    <row r="23" spans="1:7" ht="18" customHeight="1" x14ac:dyDescent="0.25">
      <c r="A23" s="13" t="s">
        <v>69</v>
      </c>
      <c r="B23" s="16">
        <v>19</v>
      </c>
      <c r="C23" s="17">
        <v>300</v>
      </c>
      <c r="D23" s="14">
        <v>0</v>
      </c>
      <c r="E23" s="28">
        <f t="shared" si="0"/>
        <v>0</v>
      </c>
      <c r="F23" s="33" t="s">
        <v>91</v>
      </c>
    </row>
    <row r="24" spans="1:7" ht="18" customHeight="1" x14ac:dyDescent="0.25">
      <c r="A24" s="13" t="s">
        <v>44</v>
      </c>
      <c r="C24" s="17">
        <v>500000</v>
      </c>
      <c r="D24" s="14">
        <v>0</v>
      </c>
      <c r="E24" s="28">
        <f t="shared" si="0"/>
        <v>0</v>
      </c>
      <c r="F24" s="15" t="s">
        <v>39</v>
      </c>
      <c r="G24" s="13" t="s">
        <v>71</v>
      </c>
    </row>
    <row r="25" spans="1:7" ht="18" customHeight="1" x14ac:dyDescent="0.25">
      <c r="A25" s="13" t="s">
        <v>74</v>
      </c>
      <c r="C25" s="17">
        <f>65*4000</f>
        <v>260000</v>
      </c>
      <c r="D25" s="14">
        <f>C25/2</f>
        <v>130000</v>
      </c>
      <c r="E25" s="37">
        <f t="shared" si="0"/>
        <v>0.147876133581471</v>
      </c>
      <c r="F25" s="15" t="s">
        <v>39</v>
      </c>
      <c r="G25" s="13" t="s">
        <v>70</v>
      </c>
    </row>
    <row r="26" spans="1:7" ht="18" customHeight="1" x14ac:dyDescent="0.25">
      <c r="A26" s="33" t="s">
        <v>109</v>
      </c>
      <c r="E26" s="28">
        <f t="shared" si="0"/>
        <v>0</v>
      </c>
      <c r="F26" s="33" t="s">
        <v>45</v>
      </c>
      <c r="G26" s="13" t="s">
        <v>75</v>
      </c>
    </row>
    <row r="27" spans="1:7" ht="18" customHeight="1" x14ac:dyDescent="0.25">
      <c r="A27" s="33" t="s">
        <v>110</v>
      </c>
      <c r="D27" s="31">
        <f>185*1800+30000</f>
        <v>363000</v>
      </c>
      <c r="E27" s="37">
        <f t="shared" si="0"/>
        <v>0.41291566530826135</v>
      </c>
      <c r="F27" s="15" t="s">
        <v>46</v>
      </c>
      <c r="G27" s="13" t="s">
        <v>94</v>
      </c>
    </row>
    <row r="28" spans="1:7" ht="18" customHeight="1" x14ac:dyDescent="0.25">
      <c r="B28" s="24"/>
      <c r="E28" s="37"/>
    </row>
    <row r="29" spans="1:7" ht="18" customHeight="1" x14ac:dyDescent="0.25">
      <c r="E29" s="28"/>
    </row>
    <row r="30" spans="1:7" ht="18" customHeight="1" x14ac:dyDescent="0.25">
      <c r="E30" s="28"/>
    </row>
    <row r="31" spans="1:7" ht="18" customHeight="1" x14ac:dyDescent="0.25">
      <c r="E31" s="28"/>
    </row>
    <row r="32" spans="1:7" ht="18" customHeight="1" x14ac:dyDescent="0.25">
      <c r="E32" s="28"/>
    </row>
    <row r="33" spans="1:5" ht="18" customHeight="1" x14ac:dyDescent="0.25">
      <c r="E33" s="28"/>
    </row>
    <row r="34" spans="1:5" ht="18" customHeight="1" x14ac:dyDescent="0.25">
      <c r="A34" s="33"/>
      <c r="E34" s="28"/>
    </row>
    <row r="35" spans="1:5" ht="18" customHeight="1" x14ac:dyDescent="0.25">
      <c r="A35" s="33"/>
      <c r="E35" s="28"/>
    </row>
    <row r="36" spans="1:5" ht="18" customHeight="1" x14ac:dyDescent="0.25">
      <c r="B36" s="42"/>
      <c r="E36" s="28"/>
    </row>
    <row r="37" spans="1:5" s="15" customFormat="1" ht="21" customHeight="1" x14ac:dyDescent="0.25">
      <c r="B37" s="19"/>
      <c r="C37" s="20" t="s">
        <v>47</v>
      </c>
      <c r="D37" s="18">
        <f>SUM(D5:D36)</f>
        <v>879114.14</v>
      </c>
      <c r="E37" s="35">
        <f>SUM(E5:E36)</f>
        <v>1</v>
      </c>
    </row>
    <row r="38" spans="1:5" x14ac:dyDescent="0.25">
      <c r="D38" s="34" t="s">
        <v>2</v>
      </c>
    </row>
  </sheetData>
  <hyperlinks>
    <hyperlink ref="G17" r:id="rId1" xr:uid="{D1C8CEEC-255F-4FFC-B09D-7DC54F4FCDE8}"/>
    <hyperlink ref="G19" r:id="rId2" xr:uid="{7EF88F5F-326D-4FD1-80D6-DF1BC21726C7}"/>
    <hyperlink ref="G15" r:id="rId3" xr:uid="{F72A14AD-CFCC-4C77-A4DB-B8FB028F3E04}"/>
    <hyperlink ref="G16" r:id="rId4" xr:uid="{E8356386-2B3F-477F-977F-3D3AF5AF5ECF}"/>
    <hyperlink ref="G5" r:id="rId5" xr:uid="{02008BF8-E57B-4D07-8E70-938C2F72CDFC}"/>
    <hyperlink ref="G20" r:id="rId6" xr:uid="{5B356A7E-2807-4635-8226-9BFC5EBD7D60}"/>
    <hyperlink ref="G6:G8" r:id="rId7" display="Jonas.Siefert@targobank.de" xr:uid="{D39AAA14-3A73-48C1-9515-69AF5F31B93B}"/>
    <hyperlink ref="G18" r:id="rId8" xr:uid="{EB276928-CDDD-44FA-B557-65F298D1C78B}"/>
    <hyperlink ref="G21" r:id="rId9" xr:uid="{FFD20999-A72F-46D4-87EE-5A60EBF8CE1F}"/>
    <hyperlink ref="G11" r:id="rId10" xr:uid="{411F3066-EA55-4138-924B-4C3746A305A8}"/>
  </hyperlinks>
  <pageMargins left="0.59055118110236227" right="0.19685039370078741" top="0.98425196850393704" bottom="0.98425196850393704" header="0.51181102362204722" footer="0.51181102362204722"/>
  <pageSetup paperSize="9" orientation="portrait" r:id="rId1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Monatseinkünfte</vt:lpstr>
      <vt:lpstr>Verm</vt:lpstr>
      <vt:lpstr>Ver ohne</vt:lpstr>
      <vt:lpstr>leer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Albrecht Kuenstle</dc:creator>
  <cp:lastModifiedBy>Albrecht Kuenstle</cp:lastModifiedBy>
  <cp:lastPrinted>2024-04-04T18:28:32Z</cp:lastPrinted>
  <dcterms:created xsi:type="dcterms:W3CDTF">2012-07-31T12:34:45Z</dcterms:created>
  <dcterms:modified xsi:type="dcterms:W3CDTF">2024-04-30T14:41:08Z</dcterms:modified>
</cp:coreProperties>
</file>